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dRichValueTypes.xml" ContentType="application/vnd.ms-excel.rdrichvaluetypes+xml"/>
  <Override PartName="/xl/richData/rdrichvaluestructure.xml" ContentType="application/vnd.ms-excel.rdrichvaluestructure+xml"/>
  <Override PartName="/xl/richData/rdrichvalue.xml" ContentType="application/vnd.ms-excel.rdrichvalu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uk\userhome\duseks\My Documents\ZŘ Fotovoltaické výrobny Chrudim\II.Etapa\PD\ZŠ Peška\"/>
    </mc:Choice>
  </mc:AlternateContent>
  <bookViews>
    <workbookView xWindow="-105" yWindow="-105" windowWidth="19425" windowHeight="10305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Pol'!$A$1:$U$61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33" i="12" l="1"/>
  <c r="G34" i="12"/>
  <c r="M34" i="12" s="1"/>
  <c r="U34" i="12"/>
  <c r="Q34" i="12"/>
  <c r="O34" i="12"/>
  <c r="K34" i="12"/>
  <c r="I34" i="12"/>
  <c r="G18" i="12" l="1"/>
  <c r="M18" i="12" s="1"/>
  <c r="U18" i="12"/>
  <c r="Q18" i="12"/>
  <c r="O18" i="12"/>
  <c r="K18" i="12"/>
  <c r="I18" i="12"/>
  <c r="AY39" i="12"/>
  <c r="G38" i="12"/>
  <c r="AY35" i="12"/>
  <c r="G32" i="12"/>
  <c r="M32" i="12" s="1"/>
  <c r="U32" i="12"/>
  <c r="Q32" i="12"/>
  <c r="O32" i="12"/>
  <c r="K32" i="12"/>
  <c r="I32" i="12"/>
  <c r="AA51" i="12" l="1"/>
  <c r="F39" i="1" s="1"/>
  <c r="AY37" i="12"/>
  <c r="AY30" i="12"/>
  <c r="AY26" i="12"/>
  <c r="AY24" i="12"/>
  <c r="AY13" i="12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2" i="12"/>
  <c r="M12" i="12" s="1"/>
  <c r="I12" i="12"/>
  <c r="K12" i="12"/>
  <c r="O12" i="12"/>
  <c r="Q12" i="12"/>
  <c r="U12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5" i="12"/>
  <c r="M25" i="12" s="1"/>
  <c r="I25" i="12"/>
  <c r="K25" i="12"/>
  <c r="O25" i="12"/>
  <c r="Q25" i="12"/>
  <c r="U25" i="12"/>
  <c r="G27" i="12"/>
  <c r="M27" i="12" s="1"/>
  <c r="I27" i="12"/>
  <c r="K27" i="12"/>
  <c r="O27" i="12"/>
  <c r="Q27" i="12"/>
  <c r="U27" i="12"/>
  <c r="G29" i="12"/>
  <c r="M29" i="12" s="1"/>
  <c r="I29" i="12"/>
  <c r="K29" i="12"/>
  <c r="O29" i="12"/>
  <c r="Q29" i="12"/>
  <c r="U29" i="12"/>
  <c r="G36" i="12"/>
  <c r="M36" i="12" s="1"/>
  <c r="I36" i="12"/>
  <c r="K36" i="12"/>
  <c r="O36" i="12"/>
  <c r="Q36" i="12"/>
  <c r="U36" i="12"/>
  <c r="G42" i="12"/>
  <c r="M42" i="12" s="1"/>
  <c r="I42" i="12"/>
  <c r="K42" i="12"/>
  <c r="O42" i="12"/>
  <c r="Q42" i="12"/>
  <c r="U42" i="12"/>
  <c r="G45" i="12"/>
  <c r="M45" i="12" s="1"/>
  <c r="I45" i="12"/>
  <c r="K45" i="12"/>
  <c r="O45" i="12"/>
  <c r="Q45" i="12"/>
  <c r="U45" i="12"/>
  <c r="G47" i="12"/>
  <c r="M47" i="12" s="1"/>
  <c r="I47" i="12"/>
  <c r="K47" i="12"/>
  <c r="O47" i="12"/>
  <c r="Q47" i="12"/>
  <c r="U47" i="12"/>
  <c r="G48" i="12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I16" i="1"/>
  <c r="G27" i="1"/>
  <c r="J28" i="1"/>
  <c r="J26" i="1"/>
  <c r="G38" i="1"/>
  <c r="F38" i="1"/>
  <c r="J23" i="1"/>
  <c r="J24" i="1"/>
  <c r="J25" i="1"/>
  <c r="J27" i="1"/>
  <c r="E24" i="1"/>
  <c r="E26" i="1"/>
  <c r="U44" i="12" l="1"/>
  <c r="O41" i="12"/>
  <c r="I41" i="12"/>
  <c r="K44" i="12"/>
  <c r="Q41" i="12"/>
  <c r="K8" i="12"/>
  <c r="O44" i="12"/>
  <c r="F40" i="1"/>
  <c r="U46" i="12"/>
  <c r="O46" i="12"/>
  <c r="I44" i="12"/>
  <c r="U41" i="12"/>
  <c r="G41" i="12"/>
  <c r="I49" i="1" s="1"/>
  <c r="K11" i="12"/>
  <c r="Q11" i="12"/>
  <c r="G8" i="12"/>
  <c r="AB51" i="12"/>
  <c r="G39" i="1" s="1"/>
  <c r="G40" i="1" s="1"/>
  <c r="Q46" i="12"/>
  <c r="G46" i="12"/>
  <c r="I51" i="1" s="1"/>
  <c r="I19" i="1" s="1"/>
  <c r="M41" i="12"/>
  <c r="U11" i="12"/>
  <c r="O11" i="12"/>
  <c r="I46" i="12"/>
  <c r="K46" i="12"/>
  <c r="Q44" i="12"/>
  <c r="G44" i="12"/>
  <c r="I50" i="1" s="1"/>
  <c r="I20" i="1" s="1"/>
  <c r="O8" i="12"/>
  <c r="U8" i="12"/>
  <c r="I8" i="12"/>
  <c r="K41" i="12"/>
  <c r="G11" i="12"/>
  <c r="I48" i="1" s="1"/>
  <c r="I11" i="12"/>
  <c r="Q8" i="12"/>
  <c r="M8" i="12"/>
  <c r="M44" i="12"/>
  <c r="M48" i="12"/>
  <c r="M46" i="12" s="1"/>
  <c r="M21" i="12"/>
  <c r="M11" i="12" s="1"/>
  <c r="G51" i="12" l="1"/>
  <c r="I18" i="1"/>
  <c r="G23" i="1"/>
  <c r="G28" i="1"/>
  <c r="I47" i="1"/>
  <c r="H39" i="1"/>
  <c r="I17" i="1" l="1"/>
  <c r="I21" i="1" s="1"/>
  <c r="G25" i="1" s="1"/>
  <c r="G26" i="1" s="1"/>
  <c r="I52" i="1"/>
  <c r="H40" i="1"/>
  <c r="I39" i="1"/>
  <c r="I40" i="1" s="1"/>
  <c r="G24" i="1"/>
  <c r="J39" i="1"/>
  <c r="G29" i="1" l="1"/>
  <c r="J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<sst xmlns="http://schemas.openxmlformats.org/spreadsheetml/2006/main" count="284" uniqueCount="170">
  <si>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</si>
  <si>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</si>
  <si>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</si>
  <si>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</si>
  <si>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</si>
  <si>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</si>
  <si>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</si>
  <si>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</si>
  <si>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</si>
  <si>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</si>
  <si>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</si>
  <si>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</si>
  <si>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</si>
  <si>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</si>
  <si>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</si>
  <si>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</si>
  <si>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</si>
  <si>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</si>
  <si>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</si>
  <si>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</si>
  <si>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</si>
  <si>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</si>
  <si>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</si>
  <si>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</si>
  <si>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</si>
  <si>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</si>
  <si>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</si>
  <si>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</si>
  <si>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</si>
  <si>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</si>
  <si>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</si>
  <si>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</si>
  <si>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</si>
  <si>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</si>
  <si>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</si>
  <si>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</si>
  <si>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</si>
  <si>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</si>
  <si>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</si>
  <si>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</si>
  <si>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</si>
  <si>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</si>
  <si>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</si>
  <si>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Rozpočet:</t>
  </si>
  <si>
    <t>Misto</t>
  </si>
  <si>
    <t>Fotovoltaická elektrárna 500,24 kWp</t>
  </si>
  <si>
    <t>Rozpočet</t>
  </si>
  <si>
    <t>Celkem za stavbu</t>
  </si>
  <si>
    <t>CZK</t>
  </si>
  <si>
    <t>Rekapitulace dílů</t>
  </si>
  <si>
    <t>Typ dílu</t>
  </si>
  <si>
    <t>767</t>
  </si>
  <si>
    <t>Konstrukce zámečnické</t>
  </si>
  <si>
    <t>M21</t>
  </si>
  <si>
    <t>Elektromontáže</t>
  </si>
  <si>
    <t>M22</t>
  </si>
  <si>
    <t>Montáž sdělovací a zabezp.tech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</si>
  <si>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</si>
  <si>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</si>
  <si>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</si>
  <si>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</si>
  <si>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</si>
  <si>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</si>
  <si>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</si>
  <si>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</si>
  <si>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</si>
  <si>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</si>
  <si>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</si>
  <si>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</si>
  <si>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</si>
  <si>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</si>
  <si>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</si>
  <si>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</si>
  <si>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</si>
  <si>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</si>
  <si>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</si>
  <si>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</si>
  <si>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</si>
  <si>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</si>
  <si>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</si>
  <si>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</si>
  <si>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</si>
  <si>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</si>
  <si>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</si>
  <si>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</si>
  <si>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</si>
  <si>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POL3_0</t>
  </si>
  <si>
    <t>POP</t>
  </si>
  <si>
    <t>POL1_0</t>
  </si>
  <si>
    <t>m</t>
  </si>
  <si>
    <t>kompl</t>
  </si>
  <si>
    <t>POL2_0</t>
  </si>
  <si>
    <t>Ukončení vodičů v rozvaděči + zapojení do 6 mm2</t>
  </si>
  <si>
    <t>ks</t>
  </si>
  <si>
    <t>OST01</t>
  </si>
  <si>
    <t>Soubor</t>
  </si>
  <si>
    <t xml:space="preserve">Dokumentace skutečného provedení </t>
  </si>
  <si>
    <t>Výchozí revize, vč. dopravy</t>
  </si>
  <si>
    <t/>
  </si>
  <si>
    <t>SUM</t>
  </si>
  <si>
    <t>POPUZIV</t>
  </si>
  <si>
    <t>END</t>
  </si>
  <si>
    <t>767 0-01</t>
  </si>
  <si>
    <t>555-004</t>
  </si>
  <si>
    <t>Montáž systémové konstrukce pro FV panely, vč. osazení a zapojení panelů</t>
  </si>
  <si>
    <t>Montáž rozvaděče skříň., 1 pole dělených do 500kg</t>
  </si>
  <si>
    <t>210 19-0054.R00</t>
  </si>
  <si>
    <t>Popis:</t>
  </si>
  <si>
    <t>210 02-0302.R00</t>
  </si>
  <si>
    <t>553-4739760R</t>
  </si>
  <si>
    <t>MARS žlab kabelový NKZIN 50X62X0.70 EC, neděrovaný, s integrovanou spojkou</t>
  </si>
  <si>
    <t>210 01-0132.R00</t>
  </si>
  <si>
    <t>Trubka ochranná z PE, uložená pevně, DN do 20,5mm</t>
  </si>
  <si>
    <t>Vodič solární 6 mm2 uložený pevně, včetně dodávky solárního vodiče</t>
  </si>
  <si>
    <t>210 80-0646.RT1</t>
  </si>
  <si>
    <t>210 81-0110.R00</t>
  </si>
  <si>
    <t>210 10-0002.R00</t>
  </si>
  <si>
    <t>210 10-0005.R00</t>
  </si>
  <si>
    <t>210 10-0020.R00</t>
  </si>
  <si>
    <t>Hromosvod, propojení fotovoltaického pole na hromosvod</t>
  </si>
  <si>
    <t>555- 005</t>
  </si>
  <si>
    <t>553- 002</t>
  </si>
  <si>
    <t>Ztráty výkonu v celém stringu vlivem zastínění nebi různé orientace jsou při použítí optimizérů SolarEdge minulostí. Díky MPP trackingu na úrovni panelů je každý panel řízen samostatně a string je tak schopen poskytovat maximální možný výkon.</t>
  </si>
  <si>
    <t>555- 006</t>
  </si>
  <si>
    <t>210 00-1.</t>
  </si>
  <si>
    <t>210 00-3.</t>
  </si>
  <si>
    <t>210 00-4.</t>
  </si>
  <si>
    <t>AC komponenty, jištění, elektroměr výroby, přepěťová ochrana</t>
  </si>
  <si>
    <t>Prvky automatického online výkaznictví do CS OTE</t>
  </si>
  <si>
    <t>Regulace výkonu FVE dle PPDS, řízení HDO v rozsahu 0/100%</t>
  </si>
  <si>
    <t>Vypracování projektové a výrobní dokumentace (DPS)</t>
  </si>
  <si>
    <t>Doprava</t>
  </si>
  <si>
    <t>Kabel UTP/FTP kat.5e v trubkách</t>
  </si>
  <si>
    <t>222 28-0214.R00</t>
  </si>
  <si>
    <t>Pro napojení monitoringu FVE do místní sítě</t>
  </si>
  <si>
    <t>004 11-1020.R</t>
  </si>
  <si>
    <t>005 24-1010.R</t>
  </si>
  <si>
    <t>005 23-1010.R</t>
  </si>
  <si>
    <t xml:space="preserve">Město Chrudim </t>
  </si>
  <si>
    <t>Resselovo náměstí 77</t>
  </si>
  <si>
    <t>53701</t>
  </si>
  <si>
    <t>Chrudim - Chrudim I</t>
  </si>
  <si>
    <t xml:space="preserve"> 00270211</t>
  </si>
  <si>
    <t>CZ 00270211</t>
  </si>
  <si>
    <t>210 00-2.</t>
  </si>
  <si>
    <t>Rozvaděč RFVE - DC</t>
  </si>
  <si>
    <t>Rozvaděč RFVE - AC</t>
  </si>
  <si>
    <t>Napájení rozvaděče technologie RFVE</t>
  </si>
  <si>
    <t>Doplnění do stávajícího rozvaděče RE v místě AC napojení FVE</t>
  </si>
  <si>
    <t xml:space="preserve">Doplnění do stávajícího rozvaděče R.. v objektu </t>
  </si>
  <si>
    <t>210 81-01050.R00</t>
  </si>
  <si>
    <t>Kabel CYKY-j 1kV 3x1,5 pevně uložený, včetně dodávky kabelu 3x1,5 mm2</t>
  </si>
  <si>
    <t>Systémová Alu konstrukce na plochou střechu + zatížení pro FV panely vč. příslušenství</t>
  </si>
  <si>
    <t>Montáž rozvaděče AC,DC/AC, invertoru a dopojení do stávajícího rozvaděče</t>
  </si>
  <si>
    <t>Žlab s příslušenstvím, 150/50 mm s  víkem</t>
  </si>
  <si>
    <t>Vodič NSGAFÖU 1x70 pevně uložený, včetně dodávky vodiče 1x70 mm2</t>
  </si>
  <si>
    <t>Ukončení vodičů v rozvaděči + zapojení do 70 mm2</t>
  </si>
  <si>
    <t>8000- 15kWp</t>
  </si>
  <si>
    <t>Záruka na produkt činí 15 let, zárukou na výkon po 25 letech na 85 % jmenovitéto výkonu a min. účinností 21 %.</t>
  </si>
  <si>
    <t>Třífázový střídač SolarEdge s technologií Synergy. IP65 pro venkovní instalaci. Střídače SolarEdge nemají MPP Tracker a mají šest vstupů pro optimizéry panelů SolarEdge. S využitím technologie pevného napětí pracuje střídač SolarEdge trvale v optimálním rozsahu vstupního napětí. Součástí je internetový portál SolarEdge monitoring portal. Střídač má 12 let záruku, která potvrzuje kvalitu produktu. Min. účinnost 98% a vybaven funkcemi Q(U), P(U), LVRT, P(f) dle přílohy 4 PPDS (chování výroben v síti).
Řiditelnost střídače - diskrétní – pro tuto velikost FVE řízení dle požadavků distributora 0-100% signálem HDO</t>
  </si>
  <si>
    <t>210 00-5.</t>
  </si>
  <si>
    <t>1x deion 160A/3</t>
  </si>
  <si>
    <t>DC přepěťové ochrany I a II stupeň (společná u invertoru)</t>
  </si>
  <si>
    <t>Rozvaděč RFVE - DC..</t>
  </si>
  <si>
    <t>DC přepěťové ochrany I a II stupeň (na střeše u stringů)</t>
  </si>
  <si>
    <t>Fotovoltaická elektrárna o výkonu 51,66 kWp bez akumulace el. energie</t>
  </si>
  <si>
    <t>ZŠ Chrudim, Dr. Václava Peška, Dr. Václava Peška 768, 53701 Chrudim III</t>
  </si>
  <si>
    <t>FV panel o jm. výkonu 410Wp</t>
  </si>
  <si>
    <t>Výkonový optimizér, MPPT optimalizace na úrovni dvou panelů</t>
  </si>
  <si>
    <t>Síťový střídač 66,6kW, vč. integrovaného monitoringu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</si>
</sst>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rgb="FF008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0" borderId="34" xfId="0" applyNumberFormat="1" applyFont="1" applyBorder="1" applyAlignment="1">
      <alignment vertical="top" wrapText="1" shrinkToFit="1"/>
    </xf>
    <xf numFmtId="0" fontId="17" fillId="0" borderId="26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34" xfId="0" applyFont="1" applyBorder="1" applyAlignment="1">
      <alignment horizontal="left" vertical="top" wrapText="1"/>
    </xf>
    <xf numFmtId="0" fontId="0" fillId="4" borderId="2" xfId="0" applyFill="1" applyBorder="1"/>
    <xf numFmtId="14" fontId="8" fillId="0" borderId="6" xfId="0" applyNumberFormat="1" applyFont="1" applyBorder="1" applyAlignment="1">
      <alignment vertical="top"/>
    </xf>
    <xf numFmtId="0" fontId="8" fillId="3" borderId="53" xfId="0" applyFont="1" applyFill="1" applyBorder="1" applyAlignment="1">
      <alignment vertical="top"/>
    </xf>
    <xf numFmtId="49" fontId="8" fillId="3" borderId="53" xfId="0" applyNumberFormat="1" applyFont="1" applyFill="1" applyBorder="1" applyAlignment="1">
      <alignment vertical="top"/>
    </xf>
    <xf numFmtId="49" fontId="8" fillId="3" borderId="49" xfId="0" applyNumberFormat="1" applyFont="1" applyFill="1" applyBorder="1" applyAlignment="1">
      <alignment vertical="top"/>
    </xf>
    <xf numFmtId="0" fontId="8" fillId="3" borderId="49" xfId="0" applyFont="1" applyFill="1" applyBorder="1" applyAlignment="1">
      <alignment vertical="top"/>
    </xf>
    <xf numFmtId="164" fontId="8" fillId="3" borderId="49" xfId="0" applyNumberFormat="1" applyFont="1" applyFill="1" applyBorder="1" applyAlignment="1">
      <alignment vertical="top"/>
    </xf>
    <xf numFmtId="4" fontId="8" fillId="3" borderId="49" xfId="0" applyNumberFormat="1" applyFont="1" applyFill="1" applyBorder="1" applyAlignment="1">
      <alignment vertical="top"/>
    </xf>
    <xf numFmtId="0" fontId="8" fillId="3" borderId="49" xfId="0" applyFont="1" applyFill="1" applyBorder="1" applyAlignment="1">
      <alignment horizontal="left" vertical="top" wrapText="1"/>
    </xf>
    <xf numFmtId="0" fontId="8" fillId="3" borderId="49" xfId="0" applyFont="1" applyFill="1" applyBorder="1" applyAlignment="1">
      <alignment vertical="top" shrinkToFit="1"/>
    </xf>
    <xf numFmtId="164" fontId="8" fillId="3" borderId="49" xfId="0" applyNumberFormat="1" applyFont="1" applyFill="1" applyBorder="1" applyAlignment="1">
      <alignment vertical="top" shrinkToFit="1"/>
    </xf>
    <xf numFmtId="4" fontId="8" fillId="3" borderId="49" xfId="0" applyNumberFormat="1" applyFont="1" applyFill="1" applyBorder="1" applyAlignment="1">
      <alignment vertical="top" shrinkToFit="1"/>
    </xf>
    <xf numFmtId="0" fontId="15" fillId="5" borderId="10" xfId="0" applyFont="1" applyFill="1" applyBorder="1"/>
    <xf numFmtId="0" fontId="15" fillId="5" borderId="6" xfId="0" applyFont="1" applyFill="1" applyBorder="1"/>
    <xf numFmtId="4" fontId="15" fillId="5" borderId="39" xfId="0" applyNumberFormat="1" applyFont="1" applyFill="1" applyBorder="1" applyAlignment="1">
      <alignment horizontal="center"/>
    </xf>
    <xf numFmtId="4" fontId="15" fillId="5" borderId="39" xfId="0" applyNumberFormat="1" applyFont="1" applyFill="1" applyBorder="1"/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8" fillId="3" borderId="2" xfId="0" applyFont="1" applyFill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shrinkToFit="1"/>
    </xf>
    <xf numFmtId="0" fontId="6" fillId="3" borderId="18" xfId="0" applyFont="1" applyFill="1" applyBorder="1" applyAlignment="1">
      <alignment horizontal="left" vertical="center" shrinkToFit="1"/>
    </xf>
    <xf numFmtId="0" fontId="6" fillId="3" borderId="19" xfId="0" applyFont="1" applyFill="1" applyBorder="1" applyAlignment="1">
      <alignment horizontal="left" vertical="center" shrinkToFi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15" fillId="5" borderId="39" xfId="0" applyNumberFormat="1" applyFont="1" applyFill="1" applyBorder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Font="1" applyBorder="1" applyAlignment="1">
      <alignment horizontal="left" vertical="top" wrapText="1"/>
    </xf>
    <xf numFmtId="0" fontId="17" fillId="0" borderId="0" xfId="0" applyFont="1" applyAlignment="1">
      <alignment vertical="top" wrapText="1" shrinkToFit="1"/>
    </xf>
    <xf numFmtId="164" fontId="17" fillId="0" borderId="0" xfId="0" applyNumberFormat="1" applyFont="1" applyAlignment="1">
      <alignment vertical="top" wrapText="1" shrinkToFit="1"/>
    </xf>
    <xf numFmtId="4" fontId="17" fillId="0" borderId="0" xfId="0" applyNumberFormat="1" applyFont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9" fillId="0" borderId="26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9" fillId="0" borderId="34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17" fillId="0" borderId="0" xfId="0" applyFont="1" applyAlignment="1">
      <alignment horizontal="left" vertical="top" wrapText="1"/>
    </xf>
    <xf numFmtId="0" fontId="17" fillId="0" borderId="34" xfId="0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99CC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microsoft.com/office/2017/06/relationships/rdRichValueTypes" Target="richData/rdRichValueTyp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06/relationships/rdRichValueStructure" Target="richData/rdrichvaluestructure.xml"/><Relationship Id="rId5" Type="http://schemas.openxmlformats.org/officeDocument/2006/relationships/externalLink" Target="externalLinks/externalLink1.xml"/><Relationship Id="rId10" Type="http://schemas.microsoft.com/office/2017/06/relationships/rdRichValue" Target="richData/rdrichvalue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fb t="e">#NAME?</fb>
    <v>4</v>
    <v>1</v>
  </rv>
</rvData>
</file>

<file path=xl/richData/rdrichvaluestructure.xml><?xml version="1.0" encoding="utf-8"?>
<rvStructures xmlns="http://schemas.microsoft.com/office/spreadsheetml/2017/richdata" count="1">
  <s t="_error">
    <k n="errorType" t="i"/>
    <k n="subType" t="i"/>
  </s>
</rvStructur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38</v>
      </c>
    </row>
    <row r="2" spans="1:7" ht="57.75" customHeight="1" x14ac:dyDescent="0.2">
      <c r="A2" s="183" t="s">
        <v>39</v>
      </c>
      <c r="B2" s="183"/>
      <c r="C2" s="183"/>
      <c r="D2" s="183"/>
      <c r="E2" s="183"/>
      <c r="F2" s="183"/>
      <c r="G2" s="18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18" zoomScaleNormal="100" zoomScaleSheetLayoutView="75" workbookViewId="0">
      <selection activeCell="G34" sqref="G3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85546875" customWidth="1"/>
    <col min="10" max="10" width="6.85546875" customWidth="1"/>
    <col min="11" max="11" width="4.140625" customWidth="1"/>
    <col min="12" max="15" width="10.85546875" customWidth="1"/>
  </cols>
  <sheetData>
    <row r="1" spans="1:15" ht="33.75" customHeight="1" x14ac:dyDescent="0.2">
      <c r="A1" s="63" t="s">
        <v>36</v>
      </c>
      <c r="B1" s="184" t="s">
        <v>42</v>
      </c>
      <c r="C1" s="185"/>
      <c r="D1" s="185"/>
      <c r="E1" s="185"/>
      <c r="F1" s="185"/>
      <c r="G1" s="185"/>
      <c r="H1" s="185"/>
      <c r="I1" s="185"/>
      <c r="J1" s="186"/>
    </row>
    <row r="2" spans="1:15" ht="23.25" customHeight="1" x14ac:dyDescent="0.2">
      <c r="A2" s="3"/>
      <c r="B2" s="71" t="s">
        <v>40</v>
      </c>
      <c r="C2" s="72"/>
      <c r="D2" s="210" t="s">
        <v>165</v>
      </c>
      <c r="E2" s="211"/>
      <c r="F2" s="211"/>
      <c r="G2" s="211"/>
      <c r="H2" s="211"/>
      <c r="I2" s="211"/>
      <c r="J2" s="212"/>
      <c r="O2" s="1"/>
    </row>
    <row r="3" spans="1:15" ht="23.25" customHeight="1" x14ac:dyDescent="0.2">
      <c r="A3" s="3"/>
      <c r="B3" s="73" t="s">
        <v>44</v>
      </c>
      <c r="C3" s="74"/>
      <c r="D3" s="203" t="s">
        <v>166</v>
      </c>
      <c r="E3" s="204"/>
      <c r="F3" s="204"/>
      <c r="G3" s="204"/>
      <c r="H3" s="204"/>
      <c r="I3" s="204"/>
      <c r="J3" s="205"/>
    </row>
    <row r="4" spans="1:15" ht="23.25" hidden="1" customHeight="1" x14ac:dyDescent="0.2">
      <c r="A4" s="3"/>
      <c r="B4" s="75" t="s">
        <v>43</v>
      </c>
      <c r="C4" s="76"/>
      <c r="D4" s="77"/>
      <c r="E4" s="77"/>
      <c r="F4" s="78"/>
      <c r="G4" s="78"/>
      <c r="H4" s="78"/>
      <c r="I4" s="78"/>
      <c r="J4" s="79"/>
    </row>
    <row r="5" spans="1:15" ht="24" customHeight="1" x14ac:dyDescent="0.2">
      <c r="A5" s="3"/>
      <c r="B5" s="40" t="s">
        <v>21</v>
      </c>
      <c r="D5" s="80" t="s">
        <v>138</v>
      </c>
      <c r="E5" s="23"/>
      <c r="F5" s="23"/>
      <c r="G5" s="23"/>
      <c r="H5" s="25" t="s">
        <v>33</v>
      </c>
      <c r="I5" s="80" t="s">
        <v>142</v>
      </c>
      <c r="J5" s="9"/>
    </row>
    <row r="6" spans="1:15" ht="15.75" customHeight="1" x14ac:dyDescent="0.2">
      <c r="A6" s="3"/>
      <c r="B6" s="35"/>
      <c r="C6" s="23"/>
      <c r="D6" s="80" t="s">
        <v>139</v>
      </c>
      <c r="E6" s="23"/>
      <c r="F6" s="23"/>
      <c r="G6" s="23"/>
      <c r="H6" s="25" t="s">
        <v>34</v>
      </c>
      <c r="I6" s="80" t="s">
        <v>143</v>
      </c>
      <c r="J6" s="9"/>
    </row>
    <row r="7" spans="1:15" ht="15.75" customHeight="1" x14ac:dyDescent="0.2">
      <c r="A7" s="3"/>
      <c r="B7" s="36"/>
      <c r="C7" s="81" t="s">
        <v>140</v>
      </c>
      <c r="D7" s="70" t="s">
        <v>141</v>
      </c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19</v>
      </c>
      <c r="D8" s="29"/>
      <c r="H8" s="25" t="s">
        <v>33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34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18</v>
      </c>
      <c r="D11" s="214"/>
      <c r="E11" s="214"/>
      <c r="F11" s="214"/>
      <c r="G11" s="214"/>
      <c r="H11" s="25" t="s">
        <v>33</v>
      </c>
      <c r="I11" s="83"/>
      <c r="J11" s="167"/>
    </row>
    <row r="12" spans="1:15" ht="15.75" customHeight="1" x14ac:dyDescent="0.2">
      <c r="A12" s="3"/>
      <c r="B12" s="35"/>
      <c r="C12" s="23"/>
      <c r="D12" s="201"/>
      <c r="E12" s="201"/>
      <c r="F12" s="201"/>
      <c r="G12" s="201"/>
      <c r="H12" s="25" t="s">
        <v>34</v>
      </c>
      <c r="I12" s="83"/>
      <c r="J12" s="167"/>
    </row>
    <row r="13" spans="1:15" ht="15.75" customHeight="1" x14ac:dyDescent="0.2">
      <c r="A13" s="3"/>
      <c r="B13" s="36"/>
      <c r="C13" s="82"/>
      <c r="D13" s="202"/>
      <c r="E13" s="202"/>
      <c r="F13" s="202"/>
      <c r="G13" s="202"/>
      <c r="H13" s="26"/>
      <c r="I13" s="30"/>
      <c r="J13" s="43"/>
    </row>
    <row r="14" spans="1:15" ht="24" hidden="1" customHeight="1" x14ac:dyDescent="0.2">
      <c r="A14" s="3"/>
      <c r="B14" s="56" t="s">
        <v>20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31</v>
      </c>
      <c r="C15" s="62"/>
      <c r="D15" s="15"/>
      <c r="E15" s="213"/>
      <c r="F15" s="213"/>
      <c r="G15" s="198"/>
      <c r="H15" s="198"/>
      <c r="I15" s="198" t="s">
        <v>28</v>
      </c>
      <c r="J15" s="199"/>
    </row>
    <row r="16" spans="1:15" ht="23.25" customHeight="1" x14ac:dyDescent="0.2">
      <c r="A16" s="125" t="s">
        <v>23</v>
      </c>
      <c r="B16" s="126" t="s">
        <v>23</v>
      </c>
      <c r="C16" s="48"/>
      <c r="D16" s="49"/>
      <c r="E16" s="193"/>
      <c r="F16" s="200"/>
      <c r="G16" s="193"/>
      <c r="H16" s="200"/>
      <c r="I16" s="193">
        <f>SUMIF(F47:F51,A16,I47:I51)+SUMIF(F47:F51,"PSU",I47:I51)</f>
        <v>0</v>
      </c>
      <c r="J16" s="194"/>
    </row>
    <row r="17" spans="1:10" ht="23.25" customHeight="1" x14ac:dyDescent="0.2">
      <c r="A17" s="125" t="s">
        <v>24</v>
      </c>
      <c r="B17" s="126" t="s">
        <v>24</v>
      </c>
      <c r="C17" s="48"/>
      <c r="D17" s="49"/>
      <c r="E17" s="193"/>
      <c r="F17" s="200"/>
      <c r="G17" s="193"/>
      <c r="H17" s="200"/>
      <c r="I17" s="193">
        <f>SUMIF(F47:F51,A17,I47:I51)</f>
        <v>0</v>
      </c>
      <c r="J17" s="194"/>
    </row>
    <row r="18" spans="1:10" ht="23.25" customHeight="1" x14ac:dyDescent="0.2">
      <c r="A18" s="125" t="s">
        <v>25</v>
      </c>
      <c r="B18" s="126" t="s">
        <v>25</v>
      </c>
      <c r="C18" s="48"/>
      <c r="D18" s="49"/>
      <c r="E18" s="193"/>
      <c r="F18" s="200"/>
      <c r="G18" s="193"/>
      <c r="H18" s="200"/>
      <c r="I18" s="193">
        <f>SUMIF(F47:F51,A18,I47:I51)</f>
        <v>0</v>
      </c>
      <c r="J18" s="194"/>
    </row>
    <row r="19" spans="1:10" ht="23.25" customHeight="1" x14ac:dyDescent="0.2">
      <c r="A19" s="125" t="s">
        <v>58</v>
      </c>
      <c r="B19" s="126" t="s">
        <v>26</v>
      </c>
      <c r="C19" s="48"/>
      <c r="D19" s="49"/>
      <c r="E19" s="193"/>
      <c r="F19" s="200"/>
      <c r="G19" s="193"/>
      <c r="H19" s="200"/>
      <c r="I19" s="193">
        <f>SUMIF(F47:F51,A19,I47:I51)</f>
        <v>0</v>
      </c>
      <c r="J19" s="194"/>
    </row>
    <row r="20" spans="1:10" ht="23.25" customHeight="1" x14ac:dyDescent="0.2">
      <c r="A20" s="125" t="s">
        <v>57</v>
      </c>
      <c r="B20" s="126" t="s">
        <v>27</v>
      </c>
      <c r="C20" s="48"/>
      <c r="D20" s="49"/>
      <c r="E20" s="193"/>
      <c r="F20" s="200"/>
      <c r="G20" s="193"/>
      <c r="H20" s="200"/>
      <c r="I20" s="193">
        <f>SUMIF(F47:F51,A20,I47:I51)</f>
        <v>0</v>
      </c>
      <c r="J20" s="194"/>
    </row>
    <row r="21" spans="1:10" ht="23.25" customHeight="1" x14ac:dyDescent="0.2">
      <c r="A21" s="3"/>
      <c r="B21" s="64" t="s">
        <v>28</v>
      </c>
      <c r="C21" s="65"/>
      <c r="D21" s="66"/>
      <c r="E21" s="195"/>
      <c r="F21" s="196"/>
      <c r="G21" s="195"/>
      <c r="H21" s="196"/>
      <c r="I21" s="195">
        <f>SUM(I16:J20)</f>
        <v>0</v>
      </c>
      <c r="J21" s="209"/>
    </row>
    <row r="22" spans="1:10" ht="33" customHeight="1" x14ac:dyDescent="0.2">
      <c r="A22" s="3"/>
      <c r="B22" s="55" t="s">
        <v>32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11</v>
      </c>
      <c r="C23" s="48"/>
      <c r="D23" s="49"/>
      <c r="E23" s="50">
        <v>15</v>
      </c>
      <c r="F23" s="51" t="s">
        <v>0</v>
      </c>
      <c r="G23" s="191">
        <f>ZakladDPHSniVypocet</f>
        <v>0</v>
      </c>
      <c r="H23" s="192"/>
      <c r="I23" s="192"/>
      <c r="J23" s="52" t="str">
        <f t="shared" ref="J23:J28" si="0">Mena</f>
        <v>CZK</v>
      </c>
    </row>
    <row r="24" spans="1:10" ht="23.25" customHeight="1" x14ac:dyDescent="0.2">
      <c r="A24" s="3"/>
      <c r="B24" s="47" t="s">
        <v>12</v>
      </c>
      <c r="C24" s="48"/>
      <c r="D24" s="49"/>
      <c r="E24" s="50">
        <f>SazbaDPH1</f>
        <v>15</v>
      </c>
      <c r="F24" s="51" t="s">
        <v>0</v>
      </c>
      <c r="G24" s="207">
        <f>ZakladDPHSni*SazbaDPH1/100</f>
        <v>0</v>
      </c>
      <c r="H24" s="208"/>
      <c r="I24" s="208"/>
      <c r="J24" s="52" t="str">
        <f t="shared" si="0"/>
        <v>CZK</v>
      </c>
    </row>
    <row r="25" spans="1:10" ht="23.25" customHeight="1" x14ac:dyDescent="0.2">
      <c r="A25" s="3"/>
      <c r="B25" s="47" t="s">
        <v>13</v>
      </c>
      <c r="C25" s="48"/>
      <c r="D25" s="49"/>
      <c r="E25" s="50">
        <v>21</v>
      </c>
      <c r="F25" s="51" t="s">
        <v>0</v>
      </c>
      <c r="G25" s="191">
        <f>I21</f>
        <v>0</v>
      </c>
      <c r="H25" s="192"/>
      <c r="I25" s="192"/>
      <c r="J25" s="52" t="str">
        <f t="shared" si="0"/>
        <v>CZK</v>
      </c>
    </row>
    <row r="26" spans="1:10" ht="23.25" customHeight="1" x14ac:dyDescent="0.2">
      <c r="A26" s="3"/>
      <c r="B26" s="41" t="s">
        <v>14</v>
      </c>
      <c r="C26" s="19"/>
      <c r="D26" s="15"/>
      <c r="E26" s="37">
        <f>SazbaDPH2</f>
        <v>21</v>
      </c>
      <c r="F26" s="38" t="s">
        <v>0</v>
      </c>
      <c r="G26" s="187">
        <f>ZakladDPHZakl*SazbaDPH2/100</f>
        <v>0</v>
      </c>
      <c r="H26" s="188"/>
      <c r="I26" s="188"/>
      <c r="J26" s="46" t="str">
        <f t="shared" si="0"/>
        <v>CZK</v>
      </c>
    </row>
    <row r="27" spans="1:10" ht="23.25" customHeight="1" thickBot="1" x14ac:dyDescent="0.25">
      <c r="A27" s="3"/>
      <c r="B27" s="40" t="s">
        <v>4</v>
      </c>
      <c r="C27" s="17"/>
      <c r="D27" s="20"/>
      <c r="E27" s="17"/>
      <c r="F27" s="18"/>
      <c r="G27" s="189">
        <f>0</f>
        <v>0</v>
      </c>
      <c r="H27" s="189"/>
      <c r="I27" s="189"/>
      <c r="J27" s="53" t="str">
        <f t="shared" si="0"/>
        <v>CZK</v>
      </c>
    </row>
    <row r="28" spans="1:10" ht="27.75" hidden="1" customHeight="1" thickBot="1" x14ac:dyDescent="0.25">
      <c r="A28" s="3"/>
      <c r="B28" s="102" t="s">
        <v>22</v>
      </c>
      <c r="C28" s="103"/>
      <c r="D28" s="103"/>
      <c r="E28" s="104"/>
      <c r="F28" s="105"/>
      <c r="G28" s="197">
        <f>ZakladDPHSniVypocet+ZakladDPHZaklVypocet</f>
        <v>0</v>
      </c>
      <c r="H28" s="197"/>
      <c r="I28" s="197"/>
      <c r="J28" s="106" t="str">
        <f t="shared" si="0"/>
        <v>CZK</v>
      </c>
    </row>
    <row r="29" spans="1:10" ht="27.75" customHeight="1" thickBot="1" x14ac:dyDescent="0.25">
      <c r="A29" s="3"/>
      <c r="B29" s="102" t="s">
        <v>35</v>
      </c>
      <c r="C29" s="107"/>
      <c r="D29" s="107"/>
      <c r="E29" s="107"/>
      <c r="F29" s="107"/>
      <c r="G29" s="190">
        <f>ZakladDPHSni+DPHSni+ZakladDPHZakl+DPHZakl+Zaokrouhleni</f>
        <v>0</v>
      </c>
      <c r="H29" s="190"/>
      <c r="I29" s="190"/>
      <c r="J29" s="108" t="s">
        <v>48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168"/>
      <c r="E32" s="33"/>
      <c r="F32" s="16" t="s">
        <v>9</v>
      </c>
      <c r="G32" s="168"/>
      <c r="H32" s="34"/>
      <c r="I32" s="33"/>
      <c r="J32" s="10"/>
    </row>
    <row r="33" spans="1:10" ht="47.25" customHeight="1" x14ac:dyDescent="0.2">
      <c r="A33" s="3"/>
      <c r="B33" s="3"/>
      <c r="J33" s="10"/>
    </row>
    <row r="34" spans="1:10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10" ht="12.75" customHeight="1" x14ac:dyDescent="0.2">
      <c r="A35" s="3"/>
      <c r="B35" s="3"/>
      <c r="D35" s="206" t="s">
        <v>2</v>
      </c>
      <c r="E35" s="206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7" t="s">
        <v>15</v>
      </c>
      <c r="C37" s="2"/>
      <c r="D37" s="2"/>
      <c r="E37" s="2"/>
      <c r="F37" s="94"/>
      <c r="G37" s="94"/>
      <c r="H37" s="94"/>
      <c r="I37" s="94"/>
      <c r="J37" s="2"/>
    </row>
    <row r="38" spans="1:10" ht="25.5" hidden="1" customHeight="1" x14ac:dyDescent="0.2">
      <c r="A38" s="86" t="s">
        <v>37</v>
      </c>
      <c r="B38" s="88" t="s">
        <v>16</v>
      </c>
      <c r="C38" s="89" t="s">
        <v>5</v>
      </c>
      <c r="D38" s="90"/>
      <c r="E38" s="90"/>
      <c r="F38" s="95" t="str">
        <f>B23</f>
        <v>Základ pro sníženou DPH</v>
      </c>
      <c r="G38" s="95" t="str">
        <f>B25</f>
        <v>Základ pro základní DPH</v>
      </c>
      <c r="H38" s="96" t="s">
        <v>17</v>
      </c>
      <c r="I38" s="96" t="s">
        <v>1</v>
      </c>
      <c r="J38" s="91" t="s">
        <v>0</v>
      </c>
    </row>
    <row r="39" spans="1:10" ht="25.5" hidden="1" customHeight="1" x14ac:dyDescent="0.2">
      <c r="A39" s="86">
        <v>1</v>
      </c>
      <c r="B39" s="92" t="s">
        <v>46</v>
      </c>
      <c r="C39" s="218" t="s">
        <v>45</v>
      </c>
      <c r="D39" s="219"/>
      <c r="E39" s="219"/>
      <c r="F39" s="97">
        <f>'Rozpočet Pol'!AA51</f>
        <v>0</v>
      </c>
      <c r="G39" s="98">
        <f>'Rozpočet Pol'!AB51</f>
        <v>0</v>
      </c>
      <c r="H39" s="99">
        <f>(F39*SazbaDPH1/100)+(G39*SazbaDPH2/100)</f>
        <v>0</v>
      </c>
      <c r="I39" s="99">
        <f>F39+G39+H39</f>
        <v>0</v>
      </c>
      <c r="J39" s="93" t="e">
        <f ca="1">IF(_xlfn.SINGLE(CenaCelkemVypocet)=0,"",I39/_xlfn.SINGLE(CenaCelkemVypocet)*100)</f>
        <v>#NAME?</v>
      </c>
    </row>
    <row r="40" spans="1:10" ht="25.5" hidden="1" customHeight="1" x14ac:dyDescent="0.2">
      <c r="A40" s="86"/>
      <c r="B40" s="220" t="s">
        <v>47</v>
      </c>
      <c r="C40" s="221"/>
      <c r="D40" s="221"/>
      <c r="E40" s="222"/>
      <c r="F40" s="100">
        <f>SUMIF(A39:A39,"=1",F39:F39)</f>
        <v>0</v>
      </c>
      <c r="G40" s="101">
        <f>SUMIF(A39:A39,"=1",G39:G39)</f>
        <v>0</v>
      </c>
      <c r="H40" s="101">
        <f>SUMIF(A39:A39,"=1",H39:H39)</f>
        <v>0</v>
      </c>
      <c r="I40" s="101">
        <f>SUMIF(A39:A39,"=1",I39:I39)</f>
        <v>0</v>
      </c>
      <c r="J40" s="87" t="e">
        <f ca="1">SUMIF(A39:A39,"=1",J39:J39)</f>
        <v>#NAME?</v>
      </c>
    </row>
    <row r="44" spans="1:10" ht="15.75" x14ac:dyDescent="0.25">
      <c r="B44" s="109" t="s">
        <v>49</v>
      </c>
    </row>
    <row r="46" spans="1:10" ht="25.5" customHeight="1" x14ac:dyDescent="0.2">
      <c r="A46" s="110"/>
      <c r="B46" s="114" t="s">
        <v>16</v>
      </c>
      <c r="C46" s="114" t="s">
        <v>5</v>
      </c>
      <c r="D46" s="115"/>
      <c r="E46" s="115"/>
      <c r="F46" s="116" t="s">
        <v>50</v>
      </c>
      <c r="G46" s="116"/>
      <c r="H46" s="116"/>
      <c r="I46" s="223" t="s">
        <v>28</v>
      </c>
      <c r="J46" s="223"/>
    </row>
    <row r="47" spans="1:10" ht="25.5" customHeight="1" x14ac:dyDescent="0.2">
      <c r="A47" s="111"/>
      <c r="B47" s="117" t="s">
        <v>51</v>
      </c>
      <c r="C47" s="225" t="s">
        <v>52</v>
      </c>
      <c r="D47" s="226"/>
      <c r="E47" s="226"/>
      <c r="F47" s="119" t="s">
        <v>24</v>
      </c>
      <c r="G47" s="120"/>
      <c r="H47" s="120"/>
      <c r="I47" s="224">
        <f>'Rozpočet Pol'!G8</f>
        <v>0</v>
      </c>
      <c r="J47" s="224"/>
    </row>
    <row r="48" spans="1:10" ht="25.5" customHeight="1" x14ac:dyDescent="0.2">
      <c r="A48" s="111"/>
      <c r="B48" s="113" t="s">
        <v>53</v>
      </c>
      <c r="C48" s="216" t="s">
        <v>54</v>
      </c>
      <c r="D48" s="217"/>
      <c r="E48" s="217"/>
      <c r="F48" s="121" t="s">
        <v>25</v>
      </c>
      <c r="G48" s="122"/>
      <c r="H48" s="122"/>
      <c r="I48" s="215">
        <f>'Rozpočet Pol'!G11</f>
        <v>0</v>
      </c>
      <c r="J48" s="215"/>
    </row>
    <row r="49" spans="1:10" ht="25.5" customHeight="1" x14ac:dyDescent="0.2">
      <c r="A49" s="111"/>
      <c r="B49" s="113" t="s">
        <v>55</v>
      </c>
      <c r="C49" s="216" t="s">
        <v>56</v>
      </c>
      <c r="D49" s="217"/>
      <c r="E49" s="217"/>
      <c r="F49" s="121" t="s">
        <v>25</v>
      </c>
      <c r="G49" s="122"/>
      <c r="H49" s="122"/>
      <c r="I49" s="215">
        <f>'Rozpočet Pol'!G41</f>
        <v>0</v>
      </c>
      <c r="J49" s="215"/>
    </row>
    <row r="50" spans="1:10" ht="25.5" customHeight="1" x14ac:dyDescent="0.2">
      <c r="A50" s="111"/>
      <c r="B50" s="113" t="s">
        <v>57</v>
      </c>
      <c r="C50" s="216" t="s">
        <v>27</v>
      </c>
      <c r="D50" s="217"/>
      <c r="E50" s="217"/>
      <c r="F50" s="121" t="s">
        <v>57</v>
      </c>
      <c r="G50" s="122"/>
      <c r="H50" s="122"/>
      <c r="I50" s="215">
        <f>'Rozpočet Pol'!G44</f>
        <v>0</v>
      </c>
      <c r="J50" s="215"/>
    </row>
    <row r="51" spans="1:10" ht="25.5" customHeight="1" x14ac:dyDescent="0.2">
      <c r="A51" s="111"/>
      <c r="B51" s="118" t="s">
        <v>58</v>
      </c>
      <c r="C51" s="228" t="s">
        <v>26</v>
      </c>
      <c r="D51" s="229"/>
      <c r="E51" s="229"/>
      <c r="F51" s="123" t="s">
        <v>58</v>
      </c>
      <c r="G51" s="124"/>
      <c r="H51" s="124"/>
      <c r="I51" s="227">
        <f>'Rozpočet Pol'!G46</f>
        <v>0</v>
      </c>
      <c r="J51" s="227"/>
    </row>
    <row r="52" spans="1:10" ht="25.5" customHeight="1" x14ac:dyDescent="0.2">
      <c r="A52" s="112"/>
      <c r="B52" s="179" t="s">
        <v>1</v>
      </c>
      <c r="C52" s="179"/>
      <c r="D52" s="180"/>
      <c r="E52" s="180"/>
      <c r="F52" s="181"/>
      <c r="G52" s="182"/>
      <c r="H52" s="182"/>
      <c r="I52" s="230">
        <f>SUM(I47:I51)</f>
        <v>0</v>
      </c>
      <c r="J52" s="230"/>
    </row>
    <row r="53" spans="1:10" x14ac:dyDescent="0.2">
      <c r="F53" s="85"/>
      <c r="G53" s="85"/>
      <c r="H53" s="85"/>
      <c r="I53" s="85"/>
      <c r="J53" s="85"/>
    </row>
    <row r="54" spans="1:10" x14ac:dyDescent="0.2">
      <c r="F54" s="85"/>
      <c r="G54" s="85"/>
      <c r="H54" s="85"/>
      <c r="I54" s="85"/>
      <c r="J54" s="85"/>
    </row>
    <row r="55" spans="1:10" x14ac:dyDescent="0.2">
      <c r="F55" s="85"/>
      <c r="G55" s="85"/>
      <c r="H55" s="85"/>
      <c r="I55" s="85"/>
      <c r="J55" s="8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0:J50"/>
    <mergeCell ref="C50:E50"/>
    <mergeCell ref="I51:J51"/>
    <mergeCell ref="C51:E51"/>
    <mergeCell ref="I52:J52"/>
    <mergeCell ref="I48:J48"/>
    <mergeCell ref="C48:E48"/>
    <mergeCell ref="I49:J49"/>
    <mergeCell ref="C49:E49"/>
    <mergeCell ref="C39:E39"/>
    <mergeCell ref="B40:E40"/>
    <mergeCell ref="I46:J46"/>
    <mergeCell ref="I47:J47"/>
    <mergeCell ref="C47:E47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140625" style="4" customWidth="1"/>
    <col min="2" max="2" width="14.42578125" style="4" customWidth="1"/>
    <col min="3" max="3" width="38.140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85546875" style="4" customWidth="1"/>
    <col min="8" max="16384" width="9.140625" style="4"/>
  </cols>
  <sheetData>
    <row r="1" spans="1:7" ht="15.75" x14ac:dyDescent="0.2">
      <c r="A1" s="231" t="s">
        <v>6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69" t="s">
        <v>41</v>
      </c>
      <c r="B2" s="68"/>
      <c r="C2" s="233"/>
      <c r="D2" s="233"/>
      <c r="E2" s="233"/>
      <c r="F2" s="233"/>
      <c r="G2" s="234"/>
    </row>
    <row r="3" spans="1:7" ht="24.95" hidden="1" customHeight="1" x14ac:dyDescent="0.2">
      <c r="A3" s="69" t="s">
        <v>7</v>
      </c>
      <c r="B3" s="68"/>
      <c r="C3" s="233"/>
      <c r="D3" s="233"/>
      <c r="E3" s="233"/>
      <c r="F3" s="233"/>
      <c r="G3" s="234"/>
    </row>
    <row r="4" spans="1:7" ht="24.95" hidden="1" customHeight="1" x14ac:dyDescent="0.2">
      <c r="A4" s="69" t="s">
        <v>8</v>
      </c>
      <c r="B4" s="68"/>
      <c r="C4" s="233"/>
      <c r="D4" s="233"/>
      <c r="E4" s="233"/>
      <c r="F4" s="233"/>
      <c r="G4" s="234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F61"/>
  <sheetViews>
    <sheetView zoomScaleNormal="100" zoomScaleSheetLayoutView="100" workbookViewId="0">
      <selection activeCell="Y28" sqref="Y28:Y29"/>
    </sheetView>
  </sheetViews>
  <sheetFormatPr defaultRowHeight="12.75" outlineLevelRow="1" x14ac:dyDescent="0.2"/>
  <cols>
    <col min="1" max="1" width="4.140625" customWidth="1"/>
    <col min="2" max="2" width="13.42578125" style="84" customWidth="1"/>
    <col min="3" max="3" width="44.140625" style="84" customWidth="1"/>
    <col min="4" max="4" width="4.85546875" customWidth="1"/>
    <col min="5" max="5" width="10.85546875" customWidth="1"/>
    <col min="6" max="6" width="9.85546875" customWidth="1"/>
    <col min="7" max="7" width="12.85546875" customWidth="1"/>
    <col min="8" max="21" width="0" hidden="1" customWidth="1"/>
    <col min="27" max="37" width="0" hidden="1" customWidth="1"/>
    <col min="51" max="51" width="73.42578125" customWidth="1"/>
  </cols>
  <sheetData>
    <row r="1" spans="1:58" ht="15.75" customHeight="1" x14ac:dyDescent="0.25">
      <c r="A1" s="240" t="s">
        <v>6</v>
      </c>
      <c r="B1" s="240"/>
      <c r="C1" s="240"/>
      <c r="D1" s="240"/>
      <c r="E1" s="240"/>
      <c r="F1" s="240"/>
      <c r="G1" s="240"/>
      <c r="AC1" t="s">
        <v>60</v>
      </c>
    </row>
    <row r="2" spans="1:58" ht="25.35" customHeight="1" x14ac:dyDescent="0.2">
      <c r="A2" s="129" t="s">
        <v>59</v>
      </c>
      <c r="B2" s="127"/>
      <c r="C2" s="241" t="s">
        <v>165</v>
      </c>
      <c r="D2" s="242"/>
      <c r="E2" s="242"/>
      <c r="F2" s="242"/>
      <c r="G2" s="243"/>
      <c r="AC2" t="s">
        <v>61</v>
      </c>
    </row>
    <row r="3" spans="1:58" ht="25.35" customHeight="1" x14ac:dyDescent="0.2">
      <c r="A3" s="130" t="s">
        <v>7</v>
      </c>
      <c r="B3" s="128"/>
      <c r="C3" s="244" t="s">
        <v>166</v>
      </c>
      <c r="D3" s="245"/>
      <c r="E3" s="245"/>
      <c r="F3" s="245"/>
      <c r="G3" s="246"/>
      <c r="AC3" t="s">
        <v>62</v>
      </c>
    </row>
    <row r="4" spans="1:58" ht="25.35" hidden="1" customHeight="1" x14ac:dyDescent="0.2">
      <c r="A4" s="130" t="s">
        <v>8</v>
      </c>
      <c r="B4" s="128"/>
      <c r="C4" s="244"/>
      <c r="D4" s="245"/>
      <c r="E4" s="245"/>
      <c r="F4" s="245"/>
      <c r="G4" s="246"/>
      <c r="AC4" t="s">
        <v>63</v>
      </c>
    </row>
    <row r="5" spans="1:58" hidden="1" x14ac:dyDescent="0.2">
      <c r="A5" s="131" t="s">
        <v>64</v>
      </c>
      <c r="B5" s="132"/>
      <c r="C5" s="132"/>
      <c r="D5" s="133"/>
      <c r="E5" s="133"/>
      <c r="F5" s="133"/>
      <c r="G5" s="134"/>
      <c r="AC5" t="s">
        <v>65</v>
      </c>
    </row>
    <row r="7" spans="1:58" ht="38.25" x14ac:dyDescent="0.2">
      <c r="A7" s="139" t="s">
        <v>66</v>
      </c>
      <c r="B7" s="140" t="s">
        <v>67</v>
      </c>
      <c r="C7" s="140" t="s">
        <v>68</v>
      </c>
      <c r="D7" s="139" t="s">
        <v>69</v>
      </c>
      <c r="E7" s="139" t="s">
        <v>70</v>
      </c>
      <c r="F7" s="135" t="s">
        <v>71</v>
      </c>
      <c r="G7" s="151" t="s">
        <v>28</v>
      </c>
      <c r="H7" s="152" t="s">
        <v>29</v>
      </c>
      <c r="I7" s="152" t="s">
        <v>72</v>
      </c>
      <c r="J7" s="152" t="s">
        <v>30</v>
      </c>
      <c r="K7" s="152" t="s">
        <v>73</v>
      </c>
      <c r="L7" s="152" t="s">
        <v>74</v>
      </c>
      <c r="M7" s="152" t="s">
        <v>75</v>
      </c>
      <c r="N7" s="152" t="s">
        <v>76</v>
      </c>
      <c r="O7" s="152" t="s">
        <v>77</v>
      </c>
      <c r="P7" s="152" t="s">
        <v>78</v>
      </c>
      <c r="Q7" s="152" t="s">
        <v>79</v>
      </c>
      <c r="R7" s="152" t="s">
        <v>80</v>
      </c>
      <c r="S7" s="152" t="s">
        <v>81</v>
      </c>
      <c r="T7" s="152" t="s">
        <v>82</v>
      </c>
      <c r="U7" s="142" t="s">
        <v>83</v>
      </c>
    </row>
    <row r="8" spans="1:58" x14ac:dyDescent="0.2">
      <c r="A8" s="169" t="s">
        <v>84</v>
      </c>
      <c r="B8" s="170" t="s">
        <v>51</v>
      </c>
      <c r="C8" s="171" t="s">
        <v>52</v>
      </c>
      <c r="D8" s="172"/>
      <c r="E8" s="173"/>
      <c r="F8" s="174"/>
      <c r="G8" s="174">
        <f>SUMIF(AC9:AC10,"&lt;&gt;NOR",G9:G10)</f>
        <v>0</v>
      </c>
      <c r="H8" s="154"/>
      <c r="I8" s="154">
        <f>SUM(I9:I10)</f>
        <v>0</v>
      </c>
      <c r="J8" s="154"/>
      <c r="K8" s="154">
        <f>SUM(K9:K10)</f>
        <v>0</v>
      </c>
      <c r="L8" s="154"/>
      <c r="M8" s="154">
        <f>SUM(M9:M10)</f>
        <v>0</v>
      </c>
      <c r="N8" s="141"/>
      <c r="O8" s="141">
        <f>SUM(O9:O10)</f>
        <v>0</v>
      </c>
      <c r="P8" s="141"/>
      <c r="Q8" s="141">
        <f>SUM(Q9:Q10)</f>
        <v>0</v>
      </c>
      <c r="R8" s="141"/>
      <c r="S8" s="141"/>
      <c r="T8" s="153"/>
      <c r="U8" s="141">
        <f>SUM(U9:U10)</f>
        <v>0</v>
      </c>
      <c r="AC8" t="s">
        <v>85</v>
      </c>
    </row>
    <row r="9" spans="1:58" ht="22.5" outlineLevel="1" x14ac:dyDescent="0.2">
      <c r="A9" s="137">
        <v>1</v>
      </c>
      <c r="B9" s="137" t="s">
        <v>102</v>
      </c>
      <c r="C9" s="159" t="s">
        <v>104</v>
      </c>
      <c r="D9" s="143" t="s">
        <v>93</v>
      </c>
      <c r="E9" s="147">
        <v>126</v>
      </c>
      <c r="F9" s="148">
        <v>0</v>
      </c>
      <c r="G9" s="149">
        <f>ROUND(E9*F9,2)</f>
        <v>0</v>
      </c>
      <c r="H9" s="148"/>
      <c r="I9" s="149">
        <f>ROUND(E9*H9,2)</f>
        <v>0</v>
      </c>
      <c r="J9" s="148"/>
      <c r="K9" s="149">
        <f>ROUND(E9*J9,2)</f>
        <v>0</v>
      </c>
      <c r="L9" s="149">
        <v>21</v>
      </c>
      <c r="M9" s="149">
        <f>G9*(1+L9/100)</f>
        <v>0</v>
      </c>
      <c r="N9" s="143">
        <v>0</v>
      </c>
      <c r="O9" s="143">
        <f>ROUND(E9*N9,5)</f>
        <v>0</v>
      </c>
      <c r="P9" s="143">
        <v>0</v>
      </c>
      <c r="Q9" s="143">
        <f>ROUND(E9*P9,5)</f>
        <v>0</v>
      </c>
      <c r="R9" s="143"/>
      <c r="S9" s="143"/>
      <c r="T9" s="144">
        <v>0</v>
      </c>
      <c r="U9" s="143">
        <f>ROUND(E9*T9,2)</f>
        <v>0</v>
      </c>
      <c r="V9" s="136"/>
      <c r="W9" s="136"/>
      <c r="X9" s="136"/>
      <c r="Y9" s="136"/>
      <c r="Z9" s="136"/>
      <c r="AA9" s="136"/>
      <c r="AB9" s="136"/>
      <c r="AC9" s="136" t="s">
        <v>86</v>
      </c>
      <c r="AD9" s="136"/>
      <c r="AE9" s="136"/>
      <c r="AF9" s="136"/>
      <c r="AG9" s="136"/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</row>
    <row r="10" spans="1:58" ht="22.5" outlineLevel="1" x14ac:dyDescent="0.2">
      <c r="A10" s="137">
        <v>2</v>
      </c>
      <c r="B10" s="137" t="s">
        <v>103</v>
      </c>
      <c r="C10" s="159" t="s">
        <v>152</v>
      </c>
      <c r="D10" s="143" t="s">
        <v>93</v>
      </c>
      <c r="E10" s="147">
        <v>126</v>
      </c>
      <c r="F10" s="148">
        <v>0</v>
      </c>
      <c r="G10" s="149">
        <f>ROUND(E10*F10,2)</f>
        <v>0</v>
      </c>
      <c r="H10" s="148"/>
      <c r="I10" s="149">
        <f>ROUND(E10*H10,2)</f>
        <v>0</v>
      </c>
      <c r="J10" s="148"/>
      <c r="K10" s="149">
        <f>ROUND(E10*J10,2)</f>
        <v>0</v>
      </c>
      <c r="L10" s="149">
        <v>21</v>
      </c>
      <c r="M10" s="149">
        <f>G10*(1+L10/100)</f>
        <v>0</v>
      </c>
      <c r="N10" s="143">
        <v>0</v>
      </c>
      <c r="O10" s="143">
        <f>ROUND(E10*N10,5)</f>
        <v>0</v>
      </c>
      <c r="P10" s="143">
        <v>0</v>
      </c>
      <c r="Q10" s="143">
        <f>ROUND(E10*P10,5)</f>
        <v>0</v>
      </c>
      <c r="R10" s="143"/>
      <c r="S10" s="143"/>
      <c r="T10" s="144">
        <v>0</v>
      </c>
      <c r="U10" s="143">
        <f>ROUND(E10*T10,2)</f>
        <v>0</v>
      </c>
      <c r="V10" s="136"/>
      <c r="W10" s="136"/>
      <c r="X10" s="136"/>
      <c r="Y10" s="136"/>
      <c r="Z10" s="136"/>
      <c r="AA10" s="136"/>
      <c r="AB10" s="136"/>
      <c r="AC10" s="136" t="s">
        <v>88</v>
      </c>
      <c r="AD10" s="136"/>
      <c r="AE10" s="136"/>
      <c r="AF10" s="136"/>
      <c r="AG10" s="136"/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</row>
    <row r="11" spans="1:58" x14ac:dyDescent="0.2">
      <c r="A11" s="169" t="s">
        <v>84</v>
      </c>
      <c r="B11" s="169" t="s">
        <v>53</v>
      </c>
      <c r="C11" s="175" t="s">
        <v>54</v>
      </c>
      <c r="D11" s="176"/>
      <c r="E11" s="177"/>
      <c r="F11" s="178"/>
      <c r="G11" s="178">
        <f>SUMIF(AC12:AC40,"&lt;&gt;NOR",G12:G40)</f>
        <v>0</v>
      </c>
      <c r="H11" s="150"/>
      <c r="I11" s="150">
        <f>SUM(I12:I40)</f>
        <v>0</v>
      </c>
      <c r="J11" s="150"/>
      <c r="K11" s="150">
        <f>SUM(K12:K40)</f>
        <v>0</v>
      </c>
      <c r="L11" s="150"/>
      <c r="M11" s="150">
        <f>SUM(M12:M40)</f>
        <v>0</v>
      </c>
      <c r="N11" s="145"/>
      <c r="O11" s="145">
        <f>SUM(O12:O40)</f>
        <v>16.679069999999992</v>
      </c>
      <c r="P11" s="145"/>
      <c r="Q11" s="145">
        <f>SUM(Q12:Q40)</f>
        <v>0</v>
      </c>
      <c r="R11" s="145"/>
      <c r="S11" s="145"/>
      <c r="T11" s="146"/>
      <c r="U11" s="145">
        <f>SUM(U12:U40)</f>
        <v>9572.739999999998</v>
      </c>
      <c r="AC11" t="s">
        <v>85</v>
      </c>
    </row>
    <row r="12" spans="1:58" outlineLevel="1" x14ac:dyDescent="0.2">
      <c r="A12" s="137">
        <v>3</v>
      </c>
      <c r="B12" s="137" t="s">
        <v>106</v>
      </c>
      <c r="C12" s="159" t="s">
        <v>105</v>
      </c>
      <c r="D12" s="143" t="s">
        <v>93</v>
      </c>
      <c r="E12" s="147">
        <v>4</v>
      </c>
      <c r="F12" s="148">
        <v>0</v>
      </c>
      <c r="G12" s="149">
        <f>ROUND(E12*F12,2)</f>
        <v>0</v>
      </c>
      <c r="H12" s="148"/>
      <c r="I12" s="149">
        <f>ROUND(E12*H12,2)</f>
        <v>0</v>
      </c>
      <c r="J12" s="148"/>
      <c r="K12" s="149">
        <f>ROUND(E12*J12,2)</f>
        <v>0</v>
      </c>
      <c r="L12" s="149">
        <v>21</v>
      </c>
      <c r="M12" s="149">
        <f>G12*(1+L12/100)</f>
        <v>0</v>
      </c>
      <c r="N12" s="143">
        <v>1.48E-3</v>
      </c>
      <c r="O12" s="143">
        <f>ROUND(E12*N12,5)</f>
        <v>5.9199999999999999E-3</v>
      </c>
      <c r="P12" s="143">
        <v>0</v>
      </c>
      <c r="Q12" s="143">
        <f>ROUND(E12*P12,5)</f>
        <v>0</v>
      </c>
      <c r="R12" s="143"/>
      <c r="S12" s="143"/>
      <c r="T12" s="144">
        <v>0</v>
      </c>
      <c r="U12" s="143">
        <f>ROUND(E12*T12,2)</f>
        <v>0</v>
      </c>
      <c r="V12" s="136"/>
      <c r="W12" s="136"/>
      <c r="X12" s="136"/>
      <c r="Y12" s="136"/>
      <c r="Z12" s="136"/>
      <c r="AA12" s="136"/>
      <c r="AB12" s="136"/>
      <c r="AC12" s="136" t="s">
        <v>86</v>
      </c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  <c r="BC12" s="136"/>
      <c r="BD12" s="136"/>
      <c r="BE12" s="136"/>
      <c r="BF12" s="136"/>
    </row>
    <row r="13" spans="1:58" outlineLevel="1" x14ac:dyDescent="0.2">
      <c r="A13" s="137"/>
      <c r="B13" s="137" t="s">
        <v>107</v>
      </c>
      <c r="C13" s="235" t="s">
        <v>153</v>
      </c>
      <c r="D13" s="236"/>
      <c r="E13" s="237"/>
      <c r="F13" s="238"/>
      <c r="G13" s="239"/>
      <c r="H13" s="149"/>
      <c r="I13" s="149"/>
      <c r="J13" s="149"/>
      <c r="K13" s="149"/>
      <c r="L13" s="149"/>
      <c r="M13" s="149"/>
      <c r="N13" s="143"/>
      <c r="O13" s="143"/>
      <c r="P13" s="143"/>
      <c r="Q13" s="143"/>
      <c r="R13" s="143"/>
      <c r="S13" s="143"/>
      <c r="T13" s="144"/>
      <c r="U13" s="143"/>
      <c r="V13" s="136"/>
      <c r="W13" s="136"/>
      <c r="X13" s="136"/>
      <c r="Y13" s="136"/>
      <c r="Z13" s="136"/>
      <c r="AA13" s="136"/>
      <c r="AB13" s="136"/>
      <c r="AC13" s="136" t="s">
        <v>87</v>
      </c>
      <c r="AD13" s="136"/>
      <c r="AE13" s="136"/>
      <c r="AF13" s="136"/>
      <c r="AG13" s="136"/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6"/>
      <c r="AY13" s="138" t="str">
        <f>C13</f>
        <v>Montáž rozvaděče AC,DC/AC, invertoru a dopojení do stávajícího rozvaděče</v>
      </c>
      <c r="AZ13" s="136"/>
      <c r="BA13" s="136"/>
      <c r="BB13" s="136"/>
      <c r="BC13" s="136"/>
      <c r="BD13" s="136"/>
      <c r="BE13" s="136"/>
      <c r="BF13" s="136"/>
    </row>
    <row r="14" spans="1:58" outlineLevel="1" x14ac:dyDescent="0.2">
      <c r="A14" s="137">
        <v>4</v>
      </c>
      <c r="B14" s="137" t="s">
        <v>108</v>
      </c>
      <c r="C14" s="159" t="s">
        <v>154</v>
      </c>
      <c r="D14" s="143" t="s">
        <v>89</v>
      </c>
      <c r="E14" s="147">
        <v>50</v>
      </c>
      <c r="F14" s="148">
        <v>0</v>
      </c>
      <c r="G14" s="149">
        <f t="shared" ref="G14:G23" si="0">ROUND(E14*F14,2)</f>
        <v>0</v>
      </c>
      <c r="H14" s="148"/>
      <c r="I14" s="149">
        <f t="shared" ref="I14:I23" si="1">ROUND(E14*H14,2)</f>
        <v>0</v>
      </c>
      <c r="J14" s="148"/>
      <c r="K14" s="149">
        <f t="shared" ref="K14:K23" si="2">ROUND(E14*J14,2)</f>
        <v>0</v>
      </c>
      <c r="L14" s="149">
        <v>21</v>
      </c>
      <c r="M14" s="149">
        <f t="shared" ref="M14:M23" si="3">G14*(1+L14/100)</f>
        <v>0</v>
      </c>
      <c r="N14" s="143">
        <v>0</v>
      </c>
      <c r="O14" s="143">
        <f t="shared" ref="O14:O23" si="4">ROUND(E14*N14,5)</f>
        <v>0</v>
      </c>
      <c r="P14" s="143">
        <v>0</v>
      </c>
      <c r="Q14" s="143">
        <f t="shared" ref="Q14:Q23" si="5">ROUND(E14*P14,5)</f>
        <v>0</v>
      </c>
      <c r="R14" s="143"/>
      <c r="S14" s="143"/>
      <c r="T14" s="144">
        <v>0.64832999999999996</v>
      </c>
      <c r="U14" s="143">
        <f t="shared" ref="U14:U23" si="6">ROUND(E14*T14,2)</f>
        <v>32.42</v>
      </c>
      <c r="V14" s="136"/>
      <c r="W14" s="136"/>
      <c r="X14" s="136"/>
      <c r="Y14" s="136"/>
      <c r="Z14" s="136"/>
      <c r="AA14" s="136"/>
      <c r="AB14" s="136"/>
      <c r="AC14" s="136" t="s">
        <v>88</v>
      </c>
      <c r="AD14" s="136"/>
      <c r="AE14" s="136"/>
      <c r="AF14" s="136"/>
      <c r="AG14" s="136"/>
      <c r="AH14" s="136"/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</row>
    <row r="15" spans="1:58" ht="22.5" outlineLevel="1" x14ac:dyDescent="0.2">
      <c r="A15" s="137">
        <v>5</v>
      </c>
      <c r="B15" s="137" t="s">
        <v>109</v>
      </c>
      <c r="C15" s="159" t="s">
        <v>110</v>
      </c>
      <c r="D15" s="143" t="s">
        <v>89</v>
      </c>
      <c r="E15" s="147">
        <v>40</v>
      </c>
      <c r="F15" s="148">
        <v>0</v>
      </c>
      <c r="G15" s="149">
        <f t="shared" si="0"/>
        <v>0</v>
      </c>
      <c r="H15" s="148"/>
      <c r="I15" s="149">
        <f t="shared" si="1"/>
        <v>0</v>
      </c>
      <c r="J15" s="148"/>
      <c r="K15" s="149">
        <f t="shared" si="2"/>
        <v>0</v>
      </c>
      <c r="L15" s="149">
        <v>21</v>
      </c>
      <c r="M15" s="149">
        <f t="shared" si="3"/>
        <v>0</v>
      </c>
      <c r="N15" s="143">
        <v>1.48E-3</v>
      </c>
      <c r="O15" s="143">
        <f t="shared" si="4"/>
        <v>5.9200000000000003E-2</v>
      </c>
      <c r="P15" s="143">
        <v>0</v>
      </c>
      <c r="Q15" s="143">
        <f t="shared" si="5"/>
        <v>0</v>
      </c>
      <c r="R15" s="143"/>
      <c r="S15" s="143"/>
      <c r="T15" s="144">
        <v>0</v>
      </c>
      <c r="U15" s="143">
        <f t="shared" si="6"/>
        <v>0</v>
      </c>
      <c r="V15" s="136"/>
      <c r="W15" s="136"/>
      <c r="X15" s="136"/>
      <c r="Y15" s="136"/>
      <c r="Z15" s="136"/>
      <c r="AA15" s="136"/>
      <c r="AB15" s="136"/>
      <c r="AC15" s="136" t="s">
        <v>86</v>
      </c>
      <c r="AD15" s="136"/>
      <c r="AE15" s="136"/>
      <c r="AF15" s="136"/>
      <c r="AG15" s="136"/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  <c r="BC15" s="136"/>
      <c r="BD15" s="136"/>
      <c r="BE15" s="136"/>
      <c r="BF15" s="136"/>
    </row>
    <row r="16" spans="1:58" outlineLevel="1" x14ac:dyDescent="0.2">
      <c r="A16" s="137">
        <v>6</v>
      </c>
      <c r="B16" s="137" t="s">
        <v>111</v>
      </c>
      <c r="C16" s="159" t="s">
        <v>112</v>
      </c>
      <c r="D16" s="143" t="s">
        <v>89</v>
      </c>
      <c r="E16" s="147">
        <v>50</v>
      </c>
      <c r="F16" s="148">
        <v>0</v>
      </c>
      <c r="G16" s="149">
        <f t="shared" si="0"/>
        <v>0</v>
      </c>
      <c r="H16" s="148"/>
      <c r="I16" s="149">
        <f t="shared" si="1"/>
        <v>0</v>
      </c>
      <c r="J16" s="148"/>
      <c r="K16" s="149">
        <f t="shared" si="2"/>
        <v>0</v>
      </c>
      <c r="L16" s="149">
        <v>21</v>
      </c>
      <c r="M16" s="149">
        <f t="shared" si="3"/>
        <v>0</v>
      </c>
      <c r="N16" s="143">
        <v>0</v>
      </c>
      <c r="O16" s="143">
        <f t="shared" si="4"/>
        <v>0</v>
      </c>
      <c r="P16" s="143">
        <v>0</v>
      </c>
      <c r="Q16" s="143">
        <f t="shared" si="5"/>
        <v>0</v>
      </c>
      <c r="R16" s="143"/>
      <c r="S16" s="143"/>
      <c r="T16" s="144">
        <v>0.64832999999999996</v>
      </c>
      <c r="U16" s="143">
        <f t="shared" si="6"/>
        <v>32.42</v>
      </c>
      <c r="V16" s="136"/>
      <c r="W16" s="136"/>
      <c r="X16" s="136"/>
      <c r="Y16" s="136"/>
      <c r="Z16" s="136"/>
      <c r="AA16" s="136"/>
      <c r="AB16" s="136"/>
      <c r="AC16" s="136" t="s">
        <v>88</v>
      </c>
      <c r="AD16" s="136"/>
      <c r="AE16" s="136"/>
      <c r="AF16" s="136"/>
      <c r="AG16" s="136"/>
      <c r="AH16" s="136"/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</row>
    <row r="17" spans="1:58" ht="22.5" outlineLevel="1" x14ac:dyDescent="0.2">
      <c r="A17" s="137">
        <v>7</v>
      </c>
      <c r="B17" s="137" t="s">
        <v>114</v>
      </c>
      <c r="C17" s="159" t="s">
        <v>113</v>
      </c>
      <c r="D17" s="143" t="s">
        <v>89</v>
      </c>
      <c r="E17" s="147">
        <v>210</v>
      </c>
      <c r="F17" s="148">
        <v>0</v>
      </c>
      <c r="G17" s="149">
        <f t="shared" si="0"/>
        <v>0</v>
      </c>
      <c r="H17" s="148"/>
      <c r="I17" s="149">
        <f t="shared" si="1"/>
        <v>0</v>
      </c>
      <c r="J17" s="148"/>
      <c r="K17" s="149">
        <f t="shared" si="2"/>
        <v>0</v>
      </c>
      <c r="L17" s="149">
        <v>21</v>
      </c>
      <c r="M17" s="149">
        <f t="shared" si="3"/>
        <v>0</v>
      </c>
      <c r="N17" s="143">
        <v>2.0500000000000002E-3</v>
      </c>
      <c r="O17" s="143">
        <f t="shared" si="4"/>
        <v>0.43049999999999999</v>
      </c>
      <c r="P17" s="143">
        <v>0</v>
      </c>
      <c r="Q17" s="143">
        <f t="shared" si="5"/>
        <v>0</v>
      </c>
      <c r="R17" s="143"/>
      <c r="S17" s="143"/>
      <c r="T17" s="144">
        <v>0</v>
      </c>
      <c r="U17" s="143">
        <f t="shared" si="6"/>
        <v>0</v>
      </c>
      <c r="V17" s="136"/>
      <c r="W17" s="136"/>
      <c r="X17" s="136"/>
      <c r="Y17" s="136"/>
      <c r="Z17" s="136"/>
      <c r="AA17" s="136"/>
      <c r="AB17" s="136"/>
      <c r="AC17" s="136" t="s">
        <v>86</v>
      </c>
      <c r="AD17" s="136"/>
      <c r="AE17" s="136"/>
      <c r="AF17" s="136"/>
      <c r="AG17" s="136"/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6"/>
      <c r="BE17" s="136"/>
      <c r="BF17" s="136"/>
    </row>
    <row r="18" spans="1:58" ht="22.5" outlineLevel="1" x14ac:dyDescent="0.2">
      <c r="A18" s="137">
        <v>8</v>
      </c>
      <c r="B18" s="137" t="s">
        <v>115</v>
      </c>
      <c r="C18" s="159" t="s">
        <v>151</v>
      </c>
      <c r="D18" s="143" t="s">
        <v>89</v>
      </c>
      <c r="E18" s="147">
        <v>10</v>
      </c>
      <c r="F18" s="148">
        <v>0</v>
      </c>
      <c r="G18" s="149">
        <f t="shared" ref="G18" si="7">ROUND(E18*F18,2)</f>
        <v>0</v>
      </c>
      <c r="H18" s="148"/>
      <c r="I18" s="149">
        <f t="shared" ref="I18" si="8">ROUND(E18*H18,2)</f>
        <v>0</v>
      </c>
      <c r="J18" s="148"/>
      <c r="K18" s="149">
        <f t="shared" ref="K18" si="9">ROUND(E18*J18,2)</f>
        <v>0</v>
      </c>
      <c r="L18" s="149">
        <v>21</v>
      </c>
      <c r="M18" s="149">
        <f t="shared" ref="M18" si="10">G18*(1+L18/100)</f>
        <v>0</v>
      </c>
      <c r="N18" s="143">
        <v>0</v>
      </c>
      <c r="O18" s="143">
        <f t="shared" ref="O18" si="11">ROUND(E18*N18,5)</f>
        <v>0</v>
      </c>
      <c r="P18" s="143">
        <v>0</v>
      </c>
      <c r="Q18" s="143">
        <f t="shared" ref="Q18" si="12">ROUND(E18*P18,5)</f>
        <v>0</v>
      </c>
      <c r="R18" s="143"/>
      <c r="S18" s="143"/>
      <c r="T18" s="144">
        <v>0.64383000000000001</v>
      </c>
      <c r="U18" s="143">
        <f t="shared" ref="U18" si="13">ROUND(E18*T18,2)</f>
        <v>6.44</v>
      </c>
      <c r="V18" s="136"/>
      <c r="W18" s="136"/>
      <c r="X18" s="136"/>
      <c r="Y18" s="136"/>
      <c r="Z18" s="136"/>
      <c r="AA18" s="136"/>
      <c r="AB18" s="136"/>
      <c r="AC18" s="136" t="s">
        <v>88</v>
      </c>
      <c r="AD18" s="136"/>
      <c r="AE18" s="136"/>
      <c r="AF18" s="136"/>
      <c r="AG18" s="136"/>
      <c r="AH18" s="136"/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6"/>
      <c r="BB18" s="136"/>
      <c r="BC18" s="136"/>
      <c r="BD18" s="136"/>
      <c r="BE18" s="136"/>
      <c r="BF18" s="136"/>
    </row>
    <row r="19" spans="1:58" ht="22.5" outlineLevel="1" x14ac:dyDescent="0.2">
      <c r="A19" s="137">
        <v>9</v>
      </c>
      <c r="B19" s="137" t="s">
        <v>150</v>
      </c>
      <c r="C19" s="159" t="s">
        <v>155</v>
      </c>
      <c r="D19" s="143" t="s">
        <v>89</v>
      </c>
      <c r="E19" s="147">
        <v>495</v>
      </c>
      <c r="F19" s="148">
        <v>0</v>
      </c>
      <c r="G19" s="149">
        <f t="shared" si="0"/>
        <v>0</v>
      </c>
      <c r="H19" s="148"/>
      <c r="I19" s="149">
        <f t="shared" si="1"/>
        <v>0</v>
      </c>
      <c r="J19" s="148"/>
      <c r="K19" s="149">
        <f t="shared" si="2"/>
        <v>0</v>
      </c>
      <c r="L19" s="149">
        <v>21</v>
      </c>
      <c r="M19" s="149">
        <f t="shared" si="3"/>
        <v>0</v>
      </c>
      <c r="N19" s="143">
        <v>0</v>
      </c>
      <c r="O19" s="143">
        <f t="shared" si="4"/>
        <v>0</v>
      </c>
      <c r="P19" s="143">
        <v>0</v>
      </c>
      <c r="Q19" s="143">
        <f t="shared" si="5"/>
        <v>0</v>
      </c>
      <c r="R19" s="143"/>
      <c r="S19" s="143"/>
      <c r="T19" s="144">
        <v>0.64383000000000001</v>
      </c>
      <c r="U19" s="143">
        <f t="shared" si="6"/>
        <v>318.7</v>
      </c>
      <c r="V19" s="136"/>
      <c r="W19" s="136"/>
      <c r="X19" s="136"/>
      <c r="Y19" s="136"/>
      <c r="Z19" s="136"/>
      <c r="AA19" s="136"/>
      <c r="AB19" s="136"/>
      <c r="AC19" s="136" t="s">
        <v>88</v>
      </c>
      <c r="AD19" s="136"/>
      <c r="AE19" s="136"/>
      <c r="AF19" s="136"/>
      <c r="AG19" s="136"/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36"/>
      <c r="BB19" s="136"/>
      <c r="BC19" s="136"/>
      <c r="BD19" s="136"/>
      <c r="BE19" s="136"/>
      <c r="BF19" s="136"/>
    </row>
    <row r="20" spans="1:58" outlineLevel="1" x14ac:dyDescent="0.2">
      <c r="A20" s="137">
        <v>10</v>
      </c>
      <c r="B20" s="137" t="s">
        <v>116</v>
      </c>
      <c r="C20" s="159" t="s">
        <v>92</v>
      </c>
      <c r="D20" s="143" t="s">
        <v>93</v>
      </c>
      <c r="E20" s="147">
        <v>54</v>
      </c>
      <c r="F20" s="148">
        <v>0</v>
      </c>
      <c r="G20" s="149">
        <f t="shared" si="0"/>
        <v>0</v>
      </c>
      <c r="H20" s="148"/>
      <c r="I20" s="149">
        <f t="shared" si="1"/>
        <v>0</v>
      </c>
      <c r="J20" s="148"/>
      <c r="K20" s="149">
        <f t="shared" si="2"/>
        <v>0</v>
      </c>
      <c r="L20" s="149">
        <v>21</v>
      </c>
      <c r="M20" s="149">
        <f t="shared" si="3"/>
        <v>0</v>
      </c>
      <c r="N20" s="143">
        <v>0.29942999999999997</v>
      </c>
      <c r="O20" s="143">
        <f t="shared" si="4"/>
        <v>16.169219999999999</v>
      </c>
      <c r="P20" s="143">
        <v>0</v>
      </c>
      <c r="Q20" s="143">
        <f t="shared" si="5"/>
        <v>0</v>
      </c>
      <c r="R20" s="143"/>
      <c r="S20" s="143"/>
      <c r="T20" s="144">
        <v>169.68644</v>
      </c>
      <c r="U20" s="143">
        <f t="shared" si="6"/>
        <v>9163.07</v>
      </c>
      <c r="V20" s="136"/>
      <c r="W20" s="136"/>
      <c r="X20" s="136"/>
      <c r="Y20" s="136"/>
      <c r="Z20" s="136"/>
      <c r="AA20" s="136"/>
      <c r="AB20" s="136"/>
      <c r="AC20" s="136" t="s">
        <v>91</v>
      </c>
      <c r="AD20" s="136"/>
      <c r="AE20" s="136"/>
      <c r="AF20" s="136"/>
      <c r="AG20" s="136"/>
      <c r="AH20" s="136"/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6"/>
      <c r="BE20" s="136"/>
      <c r="BF20" s="136"/>
    </row>
    <row r="21" spans="1:58" outlineLevel="1" x14ac:dyDescent="0.2">
      <c r="A21" s="137">
        <v>11</v>
      </c>
      <c r="B21" s="137" t="s">
        <v>117</v>
      </c>
      <c r="C21" s="159" t="s">
        <v>156</v>
      </c>
      <c r="D21" s="143" t="s">
        <v>93</v>
      </c>
      <c r="E21" s="147">
        <v>18</v>
      </c>
      <c r="F21" s="148">
        <v>0</v>
      </c>
      <c r="G21" s="149">
        <f t="shared" si="0"/>
        <v>0</v>
      </c>
      <c r="H21" s="148"/>
      <c r="I21" s="149">
        <f t="shared" si="1"/>
        <v>0</v>
      </c>
      <c r="J21" s="148"/>
      <c r="K21" s="149">
        <f t="shared" si="2"/>
        <v>0</v>
      </c>
      <c r="L21" s="149">
        <v>21</v>
      </c>
      <c r="M21" s="149">
        <f t="shared" si="3"/>
        <v>0</v>
      </c>
      <c r="N21" s="143">
        <v>6.9999999999999994E-5</v>
      </c>
      <c r="O21" s="143">
        <f t="shared" si="4"/>
        <v>1.2600000000000001E-3</v>
      </c>
      <c r="P21" s="143">
        <v>0</v>
      </c>
      <c r="Q21" s="143">
        <f t="shared" si="5"/>
        <v>0</v>
      </c>
      <c r="R21" s="143"/>
      <c r="S21" s="143"/>
      <c r="T21" s="144">
        <v>9.1219999999999996E-2</v>
      </c>
      <c r="U21" s="143">
        <f t="shared" si="6"/>
        <v>1.64</v>
      </c>
      <c r="V21" s="136"/>
      <c r="W21" s="136"/>
      <c r="X21" s="136"/>
      <c r="Y21" s="136"/>
      <c r="Z21" s="136"/>
      <c r="AA21" s="136"/>
      <c r="AB21" s="136"/>
      <c r="AC21" s="136" t="s">
        <v>88</v>
      </c>
      <c r="AD21" s="136"/>
      <c r="AE21" s="136"/>
      <c r="AF21" s="136"/>
      <c r="AG21" s="136"/>
      <c r="AH21" s="136"/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  <c r="BF21" s="136"/>
    </row>
    <row r="22" spans="1:58" outlineLevel="1" x14ac:dyDescent="0.2">
      <c r="A22" s="137">
        <v>12</v>
      </c>
      <c r="B22" s="137" t="s">
        <v>118</v>
      </c>
      <c r="C22" s="159" t="s">
        <v>119</v>
      </c>
      <c r="D22" s="143" t="s">
        <v>90</v>
      </c>
      <c r="E22" s="147">
        <v>1</v>
      </c>
      <c r="F22" s="148">
        <v>0</v>
      </c>
      <c r="G22" s="149">
        <f t="shared" si="0"/>
        <v>0</v>
      </c>
      <c r="H22" s="148"/>
      <c r="I22" s="149">
        <f t="shared" si="1"/>
        <v>0</v>
      </c>
      <c r="J22" s="148"/>
      <c r="K22" s="149">
        <f t="shared" si="2"/>
        <v>0</v>
      </c>
      <c r="L22" s="149">
        <v>21</v>
      </c>
      <c r="M22" s="149">
        <f t="shared" si="3"/>
        <v>0</v>
      </c>
      <c r="N22" s="143">
        <v>1.1E-4</v>
      </c>
      <c r="O22" s="143">
        <f t="shared" si="4"/>
        <v>1.1E-4</v>
      </c>
      <c r="P22" s="143">
        <v>0</v>
      </c>
      <c r="Q22" s="143">
        <f t="shared" si="5"/>
        <v>0</v>
      </c>
      <c r="R22" s="143"/>
      <c r="S22" s="143"/>
      <c r="T22" s="144">
        <v>0</v>
      </c>
      <c r="U22" s="143">
        <f t="shared" si="6"/>
        <v>0</v>
      </c>
      <c r="V22" s="136"/>
      <c r="W22" s="136"/>
      <c r="X22" s="136"/>
      <c r="Y22" s="136" t="s">
        <v>157</v>
      </c>
      <c r="Z22" s="136"/>
      <c r="AA22" s="136"/>
      <c r="AB22" s="136"/>
      <c r="AC22" s="136" t="s">
        <v>86</v>
      </c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</row>
    <row r="23" spans="1:58" outlineLevel="1" x14ac:dyDescent="0.2">
      <c r="A23" s="137">
        <v>13</v>
      </c>
      <c r="B23" s="137" t="s">
        <v>120</v>
      </c>
      <c r="C23" s="159" t="s">
        <v>167</v>
      </c>
      <c r="D23" s="143" t="s">
        <v>93</v>
      </c>
      <c r="E23" s="147">
        <v>126</v>
      </c>
      <c r="F23" s="148">
        <v>0</v>
      </c>
      <c r="G23" s="149">
        <f t="shared" si="0"/>
        <v>0</v>
      </c>
      <c r="H23" s="148"/>
      <c r="I23" s="149">
        <f t="shared" si="1"/>
        <v>0</v>
      </c>
      <c r="J23" s="148"/>
      <c r="K23" s="149">
        <f t="shared" si="2"/>
        <v>0</v>
      </c>
      <c r="L23" s="149">
        <v>21</v>
      </c>
      <c r="M23" s="149">
        <f t="shared" si="3"/>
        <v>0</v>
      </c>
      <c r="N23" s="143">
        <v>0</v>
      </c>
      <c r="O23" s="143">
        <f t="shared" si="4"/>
        <v>0</v>
      </c>
      <c r="P23" s="143">
        <v>0</v>
      </c>
      <c r="Q23" s="143">
        <f t="shared" si="5"/>
        <v>0</v>
      </c>
      <c r="R23" s="143"/>
      <c r="S23" s="143"/>
      <c r="T23" s="144">
        <v>9.0499999999999997E-2</v>
      </c>
      <c r="U23" s="143">
        <f t="shared" si="6"/>
        <v>11.4</v>
      </c>
      <c r="V23" s="136"/>
      <c r="W23" s="136"/>
      <c r="X23" s="136"/>
      <c r="Y23" s="136"/>
      <c r="Z23" s="136"/>
      <c r="AA23" s="136"/>
      <c r="AB23" s="136"/>
      <c r="AC23" s="136" t="s">
        <v>88</v>
      </c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</row>
    <row r="24" spans="1:58" ht="22.5" outlineLevel="1" x14ac:dyDescent="0.2">
      <c r="A24" s="137"/>
      <c r="B24" s="137" t="s">
        <v>107</v>
      </c>
      <c r="C24" s="235" t="s">
        <v>158</v>
      </c>
      <c r="D24" s="236"/>
      <c r="E24" s="237"/>
      <c r="F24" s="238"/>
      <c r="G24" s="239"/>
      <c r="H24" s="149"/>
      <c r="I24" s="149"/>
      <c r="J24" s="149"/>
      <c r="K24" s="149"/>
      <c r="L24" s="149"/>
      <c r="M24" s="149"/>
      <c r="N24" s="143"/>
      <c r="O24" s="143"/>
      <c r="P24" s="143"/>
      <c r="Q24" s="143"/>
      <c r="R24" s="143"/>
      <c r="S24" s="143"/>
      <c r="T24" s="144"/>
      <c r="U24" s="143"/>
      <c r="V24" s="136"/>
      <c r="W24" s="136"/>
      <c r="X24" s="136"/>
      <c r="Y24" s="136"/>
      <c r="Z24" s="136"/>
      <c r="AA24" s="136"/>
      <c r="AB24" s="136"/>
      <c r="AC24" s="136" t="s">
        <v>87</v>
      </c>
      <c r="AD24" s="136"/>
      <c r="AE24" s="136"/>
      <c r="AF24" s="136"/>
      <c r="AG24" s="136"/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6"/>
      <c r="AY24" s="138" t="str">
        <f>C24</f>
        <v>Záruka na produkt činí 15 let, zárukou na výkon po 25 letech na 85 % jmenovitéto výkonu a min. účinností 21 %.</v>
      </c>
      <c r="AZ24" s="136"/>
      <c r="BA24" s="136"/>
      <c r="BB24" s="136"/>
      <c r="BC24" s="136"/>
      <c r="BD24" s="136"/>
      <c r="BE24" s="136"/>
      <c r="BF24" s="136"/>
    </row>
    <row r="25" spans="1:58" ht="22.5" outlineLevel="1" x14ac:dyDescent="0.2">
      <c r="A25" s="137">
        <v>14</v>
      </c>
      <c r="B25" s="137" t="s">
        <v>121</v>
      </c>
      <c r="C25" s="159" t="s">
        <v>168</v>
      </c>
      <c r="D25" s="143" t="s">
        <v>93</v>
      </c>
      <c r="E25" s="147">
        <v>63</v>
      </c>
      <c r="F25" s="148">
        <v>0</v>
      </c>
      <c r="G25" s="149">
        <f>ROUND(E25*F25,2)</f>
        <v>0</v>
      </c>
      <c r="H25" s="148"/>
      <c r="I25" s="149">
        <f>ROUND(E25*H25,2)</f>
        <v>0</v>
      </c>
      <c r="J25" s="148"/>
      <c r="K25" s="149">
        <f>ROUND(E25*J25,2)</f>
        <v>0</v>
      </c>
      <c r="L25" s="149">
        <v>21</v>
      </c>
      <c r="M25" s="149">
        <f>G25*(1+L25/100)</f>
        <v>0</v>
      </c>
      <c r="N25" s="143">
        <v>2.0000000000000001E-4</v>
      </c>
      <c r="O25" s="143">
        <f>ROUND(E25*N25,5)</f>
        <v>1.26E-2</v>
      </c>
      <c r="P25" s="143">
        <v>0</v>
      </c>
      <c r="Q25" s="143">
        <f>ROUND(E25*P25,5)</f>
        <v>0</v>
      </c>
      <c r="R25" s="143"/>
      <c r="S25" s="143"/>
      <c r="T25" s="144">
        <v>9.955E-2</v>
      </c>
      <c r="U25" s="143">
        <f>ROUND(E25*T25,2)</f>
        <v>6.27</v>
      </c>
      <c r="V25" s="136"/>
      <c r="W25" s="136"/>
      <c r="X25" s="136"/>
      <c r="Y25" s="136"/>
      <c r="Z25" s="136"/>
      <c r="AA25" s="136"/>
      <c r="AB25" s="136"/>
      <c r="AC25" s="136" t="s">
        <v>88</v>
      </c>
      <c r="AD25" s="136"/>
      <c r="AE25" s="136"/>
      <c r="AF25" s="136"/>
      <c r="AG25" s="136"/>
      <c r="AH25" s="136"/>
      <c r="AI25" s="136"/>
      <c r="AJ25" s="136"/>
      <c r="AK25" s="136"/>
      <c r="AL25" s="136"/>
      <c r="AM25" s="136"/>
      <c r="AN25" s="136"/>
      <c r="AO25" s="136"/>
      <c r="AP25" s="136"/>
      <c r="AQ25" s="136"/>
      <c r="AR25" s="136"/>
      <c r="AS25" s="136"/>
      <c r="AT25" s="136"/>
      <c r="AU25" s="136"/>
      <c r="AV25" s="136"/>
      <c r="AW25" s="136"/>
      <c r="AX25" s="136"/>
      <c r="AY25" s="136"/>
      <c r="AZ25" s="136"/>
      <c r="BA25" s="136"/>
      <c r="BB25" s="136"/>
      <c r="BC25" s="136"/>
      <c r="BD25" s="136"/>
      <c r="BE25" s="136"/>
      <c r="BF25" s="136"/>
    </row>
    <row r="26" spans="1:58" ht="33.75" outlineLevel="1" x14ac:dyDescent="0.2">
      <c r="A26" s="137"/>
      <c r="B26" s="137" t="s">
        <v>107</v>
      </c>
      <c r="C26" s="235" t="s">
        <v>122</v>
      </c>
      <c r="D26" s="236"/>
      <c r="E26" s="237"/>
      <c r="F26" s="238"/>
      <c r="G26" s="239"/>
      <c r="H26" s="149"/>
      <c r="I26" s="149"/>
      <c r="J26" s="149"/>
      <c r="K26" s="149"/>
      <c r="L26" s="149"/>
      <c r="M26" s="149"/>
      <c r="N26" s="143"/>
      <c r="O26" s="143"/>
      <c r="P26" s="143"/>
      <c r="Q26" s="143"/>
      <c r="R26" s="143"/>
      <c r="S26" s="143"/>
      <c r="T26" s="144"/>
      <c r="U26" s="143"/>
      <c r="V26" s="136"/>
      <c r="W26" s="136"/>
      <c r="X26" s="136"/>
      <c r="Y26" s="136"/>
      <c r="Z26" s="136"/>
      <c r="AA26" s="136"/>
      <c r="AB26" s="136"/>
      <c r="AC26" s="136" t="s">
        <v>87</v>
      </c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6"/>
      <c r="AY26" s="138" t="str">
        <f>C26</f>
        <v>Ztráty výkonu v celém stringu vlivem zastínění nebi různé orientace jsou při použítí optimizérů SolarEdge minulostí. Díky MPP trackingu na úrovni panelů je každý panel řízen samostatně a string je tak schopen poskytovat maximální možný výkon.</v>
      </c>
      <c r="AZ26" s="136"/>
      <c r="BA26" s="136"/>
      <c r="BB26" s="136"/>
      <c r="BC26" s="136"/>
      <c r="BD26" s="136"/>
      <c r="BE26" s="136"/>
      <c r="BF26" s="136"/>
    </row>
    <row r="27" spans="1:58" outlineLevel="1" x14ac:dyDescent="0.2">
      <c r="A27" s="137">
        <v>15</v>
      </c>
      <c r="B27" s="137" t="s">
        <v>123</v>
      </c>
      <c r="C27" s="159" t="s">
        <v>169</v>
      </c>
      <c r="D27" s="143" t="s">
        <v>93</v>
      </c>
      <c r="E27" s="147">
        <v>1</v>
      </c>
      <c r="F27" s="148">
        <v>0</v>
      </c>
      <c r="G27" s="149">
        <f>ROUND(E27*F27,2)</f>
        <v>0</v>
      </c>
      <c r="H27" s="148"/>
      <c r="I27" s="149">
        <f>ROUND(E27*H27,2)</f>
        <v>0</v>
      </c>
      <c r="J27" s="148"/>
      <c r="K27" s="149">
        <f>ROUND(E27*J27,2)</f>
        <v>0</v>
      </c>
      <c r="L27" s="149">
        <v>21</v>
      </c>
      <c r="M27" s="149">
        <f>G27*(1+L27/100)</f>
        <v>0</v>
      </c>
      <c r="N27" s="143">
        <v>1.2999999999999999E-4</v>
      </c>
      <c r="O27" s="143">
        <f>ROUND(E27*N27,5)</f>
        <v>1.2999999999999999E-4</v>
      </c>
      <c r="P27" s="143">
        <v>0</v>
      </c>
      <c r="Q27" s="143">
        <f>ROUND(E27*P27,5)</f>
        <v>0</v>
      </c>
      <c r="R27" s="143"/>
      <c r="S27" s="143"/>
      <c r="T27" s="144">
        <v>0</v>
      </c>
      <c r="U27" s="143">
        <f>ROUND(E27*T27,2)</f>
        <v>0</v>
      </c>
      <c r="V27" s="136"/>
      <c r="W27" s="136"/>
      <c r="X27" s="136"/>
      <c r="Y27" s="136"/>
      <c r="Z27" s="136"/>
      <c r="AA27" s="136"/>
      <c r="AB27" s="136"/>
      <c r="AC27" s="136" t="s">
        <v>86</v>
      </c>
      <c r="AD27" s="136"/>
      <c r="AE27" s="136"/>
      <c r="AF27" s="136"/>
      <c r="AG27" s="136"/>
      <c r="AH27" s="136"/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6"/>
      <c r="BB27" s="136"/>
      <c r="BC27" s="136"/>
      <c r="BD27" s="136"/>
      <c r="BE27" s="136"/>
      <c r="BF27" s="136"/>
    </row>
    <row r="28" spans="1:58" ht="48.95" customHeight="1" outlineLevel="1" x14ac:dyDescent="0.2">
      <c r="A28" s="137"/>
      <c r="B28" s="137" t="s">
        <v>107</v>
      </c>
      <c r="C28" s="247" t="s">
        <v>159</v>
      </c>
      <c r="D28" s="248"/>
      <c r="E28" s="248"/>
      <c r="F28" s="248"/>
      <c r="G28" s="249"/>
      <c r="H28" s="148"/>
      <c r="I28" s="149"/>
      <c r="J28" s="148"/>
      <c r="K28" s="149"/>
      <c r="L28" s="149"/>
      <c r="M28" s="149"/>
      <c r="N28" s="143"/>
      <c r="O28" s="143"/>
      <c r="P28" s="143"/>
      <c r="Q28" s="143"/>
      <c r="R28" s="143"/>
      <c r="S28" s="143"/>
      <c r="T28" s="144"/>
      <c r="U28" s="143"/>
      <c r="V28" s="136"/>
      <c r="W28" s="136"/>
      <c r="X28" s="136"/>
      <c r="Y28" s="136"/>
      <c r="Z28" s="136"/>
      <c r="AA28" s="136"/>
      <c r="AB28" s="136"/>
      <c r="AC28" s="136"/>
      <c r="AD28" s="136"/>
      <c r="AE28" s="136"/>
      <c r="AF28" s="136"/>
      <c r="AG28" s="136"/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  <c r="BF28" s="136"/>
    </row>
    <row r="29" spans="1:58" outlineLevel="1" x14ac:dyDescent="0.2">
      <c r="A29" s="137">
        <v>16</v>
      </c>
      <c r="B29" s="137" t="s">
        <v>124</v>
      </c>
      <c r="C29" s="159" t="s">
        <v>146</v>
      </c>
      <c r="D29" s="143" t="s">
        <v>93</v>
      </c>
      <c r="E29" s="147">
        <v>1</v>
      </c>
      <c r="F29" s="148">
        <v>0</v>
      </c>
      <c r="G29" s="149">
        <f>ROUND(E29*F29,2)</f>
        <v>0</v>
      </c>
      <c r="H29" s="148"/>
      <c r="I29" s="149">
        <f>ROUND(E29*H29,2)</f>
        <v>0</v>
      </c>
      <c r="J29" s="148"/>
      <c r="K29" s="149">
        <f>ROUND(E29*J29,2)</f>
        <v>0</v>
      </c>
      <c r="L29" s="149">
        <v>21</v>
      </c>
      <c r="M29" s="149">
        <f>G29*(1+L29/100)</f>
        <v>0</v>
      </c>
      <c r="N29" s="143">
        <v>0</v>
      </c>
      <c r="O29" s="143">
        <f>ROUND(E29*N29,5)</f>
        <v>0</v>
      </c>
      <c r="P29" s="143">
        <v>0</v>
      </c>
      <c r="Q29" s="143">
        <f>ROUND(E29*P29,5)</f>
        <v>0</v>
      </c>
      <c r="R29" s="143"/>
      <c r="S29" s="143"/>
      <c r="T29" s="144">
        <v>6.4799999999999996E-2</v>
      </c>
      <c r="U29" s="143">
        <f>ROUND(E29*T29,2)</f>
        <v>0.06</v>
      </c>
      <c r="V29" s="136"/>
      <c r="W29" s="136"/>
      <c r="X29" s="136"/>
      <c r="Y29" s="136"/>
      <c r="Z29" s="136"/>
      <c r="AA29" s="136"/>
      <c r="AB29" s="136"/>
      <c r="AC29" s="136" t="s">
        <v>88</v>
      </c>
      <c r="AD29" s="136"/>
      <c r="AE29" s="136"/>
      <c r="AF29" s="136"/>
      <c r="AG29" s="136"/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</row>
    <row r="30" spans="1:58" ht="22.5" outlineLevel="1" x14ac:dyDescent="0.2">
      <c r="A30" s="137"/>
      <c r="B30" s="137" t="s">
        <v>107</v>
      </c>
      <c r="C30" s="164" t="s">
        <v>127</v>
      </c>
      <c r="D30" s="165"/>
      <c r="E30" s="165"/>
      <c r="F30" s="165"/>
      <c r="G30" s="166"/>
      <c r="H30" s="149"/>
      <c r="I30" s="149"/>
      <c r="J30" s="149"/>
      <c r="K30" s="149"/>
      <c r="L30" s="149"/>
      <c r="M30" s="149"/>
      <c r="N30" s="143"/>
      <c r="O30" s="143"/>
      <c r="P30" s="143"/>
      <c r="Q30" s="143"/>
      <c r="R30" s="143"/>
      <c r="S30" s="143"/>
      <c r="T30" s="144"/>
      <c r="U30" s="143"/>
      <c r="V30" s="136"/>
      <c r="W30" s="136"/>
      <c r="X30" s="136"/>
      <c r="Y30" s="136"/>
      <c r="Z30" s="136"/>
      <c r="AA30" s="136"/>
      <c r="AB30" s="136"/>
      <c r="AC30" s="136" t="s">
        <v>87</v>
      </c>
      <c r="AD30" s="136"/>
      <c r="AE30" s="136"/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8" t="str">
        <f>C30</f>
        <v>AC komponenty, jištění, elektroměr výroby, přepěťová ochrana</v>
      </c>
      <c r="AZ30" s="136"/>
      <c r="BA30" s="136"/>
      <c r="BB30" s="136"/>
      <c r="BC30" s="136"/>
      <c r="BD30" s="136"/>
      <c r="BE30" s="136"/>
      <c r="BF30" s="136"/>
    </row>
    <row r="31" spans="1:58" outlineLevel="1" x14ac:dyDescent="0.2">
      <c r="A31" s="137"/>
      <c r="B31" s="137"/>
      <c r="C31" s="235" t="s">
        <v>128</v>
      </c>
      <c r="D31" s="264"/>
      <c r="E31" s="264"/>
      <c r="F31" s="264"/>
      <c r="G31" s="265"/>
      <c r="H31" s="149"/>
      <c r="I31" s="149"/>
      <c r="J31" s="149"/>
      <c r="K31" s="149"/>
      <c r="L31" s="149"/>
      <c r="M31" s="149"/>
      <c r="N31" s="143"/>
      <c r="O31" s="143"/>
      <c r="P31" s="143"/>
      <c r="Q31" s="143"/>
      <c r="R31" s="143"/>
      <c r="S31" s="143"/>
      <c r="T31" s="144"/>
      <c r="U31" s="143"/>
      <c r="V31" s="136"/>
      <c r="W31" s="136"/>
      <c r="X31" s="136"/>
      <c r="Y31" s="136"/>
      <c r="Z31" s="136"/>
      <c r="AA31" s="136"/>
      <c r="AB31" s="136"/>
      <c r="AC31" s="136"/>
      <c r="AD31" s="136"/>
      <c r="AE31" s="136"/>
      <c r="AF31" s="136"/>
      <c r="AG31" s="136"/>
      <c r="AH31" s="136"/>
      <c r="AI31" s="136"/>
      <c r="AJ31" s="136"/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8"/>
      <c r="AZ31" s="136"/>
      <c r="BA31" s="136"/>
      <c r="BB31" s="136"/>
      <c r="BC31" s="136"/>
      <c r="BD31" s="136"/>
      <c r="BE31" s="136"/>
      <c r="BF31" s="136"/>
    </row>
    <row r="32" spans="1:58" outlineLevel="1" x14ac:dyDescent="0.2">
      <c r="A32" s="137">
        <v>17</v>
      </c>
      <c r="B32" s="137" t="s">
        <v>144</v>
      </c>
      <c r="C32" s="159" t="s">
        <v>145</v>
      </c>
      <c r="D32" s="143" t="s">
        <v>93</v>
      </c>
      <c r="E32" s="147">
        <v>1</v>
      </c>
      <c r="F32" s="148">
        <v>0</v>
      </c>
      <c r="G32" s="149">
        <f>ROUND(E32*F32,2)</f>
        <v>0</v>
      </c>
      <c r="H32" s="148"/>
      <c r="I32" s="149">
        <f>ROUND(E32*H32,2)</f>
        <v>0</v>
      </c>
      <c r="J32" s="148"/>
      <c r="K32" s="149">
        <f>ROUND(E32*J32,2)</f>
        <v>0</v>
      </c>
      <c r="L32" s="149">
        <v>21</v>
      </c>
      <c r="M32" s="149">
        <f>G32*(1+L32/100)</f>
        <v>0</v>
      </c>
      <c r="N32" s="143">
        <v>0</v>
      </c>
      <c r="O32" s="143">
        <f>ROUND(E32*N32,5)</f>
        <v>0</v>
      </c>
      <c r="P32" s="143">
        <v>0</v>
      </c>
      <c r="Q32" s="143">
        <f>ROUND(E32*P32,5)</f>
        <v>0</v>
      </c>
      <c r="R32" s="143"/>
      <c r="S32" s="143"/>
      <c r="T32" s="144">
        <v>6.4799999999999996E-2</v>
      </c>
      <c r="U32" s="143">
        <f>ROUND(E32*T32,2)</f>
        <v>0.06</v>
      </c>
      <c r="V32" s="136"/>
      <c r="W32" s="136"/>
      <c r="X32" s="136"/>
      <c r="Y32" s="136"/>
      <c r="Z32" s="136"/>
      <c r="AA32" s="136"/>
      <c r="AB32" s="136"/>
      <c r="AC32" s="136" t="s">
        <v>88</v>
      </c>
      <c r="AD32" s="136"/>
      <c r="AE32" s="136"/>
      <c r="AF32" s="136"/>
      <c r="AG32" s="136"/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  <c r="BE32" s="136"/>
      <c r="BF32" s="136"/>
    </row>
    <row r="33" spans="1:58" outlineLevel="1" x14ac:dyDescent="0.2">
      <c r="A33" s="137"/>
      <c r="B33" s="137" t="s">
        <v>107</v>
      </c>
      <c r="C33" s="235" t="s">
        <v>162</v>
      </c>
      <c r="D33" s="236"/>
      <c r="E33" s="237"/>
      <c r="F33" s="238"/>
      <c r="G33" s="239"/>
      <c r="H33" s="149"/>
      <c r="I33" s="149"/>
      <c r="J33" s="149"/>
      <c r="K33" s="149"/>
      <c r="L33" s="149"/>
      <c r="M33" s="149"/>
      <c r="N33" s="143"/>
      <c r="O33" s="143"/>
      <c r="P33" s="143"/>
      <c r="Q33" s="143"/>
      <c r="R33" s="143"/>
      <c r="S33" s="143"/>
      <c r="T33" s="144"/>
      <c r="U33" s="143"/>
      <c r="V33" s="136"/>
      <c r="W33" s="136"/>
      <c r="X33" s="136"/>
      <c r="Y33" s="136"/>
      <c r="Z33" s="136"/>
      <c r="AA33" s="136"/>
      <c r="AB33" s="136"/>
      <c r="AC33" s="136" t="s">
        <v>87</v>
      </c>
      <c r="AD33" s="136"/>
      <c r="AE33" s="136"/>
      <c r="AF33" s="136"/>
      <c r="AG33" s="136"/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8" t="str">
        <f>C33</f>
        <v>DC přepěťové ochrany I a II stupeň (společná u invertoru)</v>
      </c>
      <c r="AZ33" s="136"/>
      <c r="BA33" s="136"/>
      <c r="BB33" s="136"/>
      <c r="BC33" s="136"/>
      <c r="BD33" s="136"/>
      <c r="BE33" s="136"/>
      <c r="BF33" s="136"/>
    </row>
    <row r="34" spans="1:58" outlineLevel="1" x14ac:dyDescent="0.2">
      <c r="A34" s="137">
        <v>18</v>
      </c>
      <c r="B34" s="137" t="s">
        <v>125</v>
      </c>
      <c r="C34" s="159" t="s">
        <v>163</v>
      </c>
      <c r="D34" s="143" t="s">
        <v>93</v>
      </c>
      <c r="E34" s="147">
        <v>4</v>
      </c>
      <c r="F34" s="148">
        <v>0</v>
      </c>
      <c r="G34" s="149">
        <f>ROUND(E34*F34,2)</f>
        <v>0</v>
      </c>
      <c r="H34" s="148"/>
      <c r="I34" s="149">
        <f>ROUND(E34*H34,2)</f>
        <v>0</v>
      </c>
      <c r="J34" s="148"/>
      <c r="K34" s="149">
        <f>ROUND(E34*J34,2)</f>
        <v>0</v>
      </c>
      <c r="L34" s="149">
        <v>21</v>
      </c>
      <c r="M34" s="149">
        <f>G34*(1+L34/100)</f>
        <v>0</v>
      </c>
      <c r="N34" s="143">
        <v>0</v>
      </c>
      <c r="O34" s="143">
        <f>ROUND(E34*N34,5)</f>
        <v>0</v>
      </c>
      <c r="P34" s="143">
        <v>0</v>
      </c>
      <c r="Q34" s="143">
        <f>ROUND(E34*P34,5)</f>
        <v>0</v>
      </c>
      <c r="R34" s="143"/>
      <c r="S34" s="143"/>
      <c r="T34" s="144">
        <v>6.4799999999999996E-2</v>
      </c>
      <c r="U34" s="143">
        <f>ROUND(E34*T34,2)</f>
        <v>0.26</v>
      </c>
      <c r="V34" s="136"/>
      <c r="W34" s="136"/>
      <c r="X34" s="136"/>
      <c r="Y34" s="136"/>
      <c r="Z34" s="136"/>
      <c r="AA34" s="136"/>
      <c r="AB34" s="136"/>
      <c r="AC34" s="136" t="s">
        <v>88</v>
      </c>
      <c r="AD34" s="136"/>
      <c r="AE34" s="136"/>
      <c r="AF34" s="136"/>
      <c r="AG34" s="136"/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6"/>
      <c r="BB34" s="136"/>
      <c r="BC34" s="136"/>
      <c r="BD34" s="136"/>
      <c r="BE34" s="136"/>
      <c r="BF34" s="136"/>
    </row>
    <row r="35" spans="1:58" outlineLevel="1" x14ac:dyDescent="0.2">
      <c r="A35" s="137"/>
      <c r="B35" s="137" t="s">
        <v>107</v>
      </c>
      <c r="C35" s="235" t="s">
        <v>164</v>
      </c>
      <c r="D35" s="236"/>
      <c r="E35" s="237"/>
      <c r="F35" s="238"/>
      <c r="G35" s="239"/>
      <c r="H35" s="149"/>
      <c r="I35" s="149"/>
      <c r="J35" s="149"/>
      <c r="K35" s="149"/>
      <c r="L35" s="149"/>
      <c r="M35" s="149"/>
      <c r="N35" s="143"/>
      <c r="O35" s="143"/>
      <c r="P35" s="143"/>
      <c r="Q35" s="143"/>
      <c r="R35" s="143"/>
      <c r="S35" s="143"/>
      <c r="T35" s="144"/>
      <c r="U35" s="143"/>
      <c r="V35" s="136"/>
      <c r="W35" s="136"/>
      <c r="X35" s="136"/>
      <c r="Y35" s="136"/>
      <c r="Z35" s="136"/>
      <c r="AA35" s="136"/>
      <c r="AB35" s="136"/>
      <c r="AC35" s="136" t="s">
        <v>87</v>
      </c>
      <c r="AD35" s="136"/>
      <c r="AE35" s="136"/>
      <c r="AF35" s="136"/>
      <c r="AG35" s="136"/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8" t="str">
        <f>C35</f>
        <v>DC přepěťové ochrany I a II stupeň (na střeše u stringů)</v>
      </c>
      <c r="AZ35" s="136"/>
      <c r="BA35" s="136"/>
      <c r="BB35" s="136"/>
      <c r="BC35" s="136"/>
      <c r="BD35" s="136"/>
      <c r="BE35" s="136"/>
      <c r="BF35" s="136"/>
    </row>
    <row r="36" spans="1:58" ht="22.5" outlineLevel="1" x14ac:dyDescent="0.2">
      <c r="A36" s="137">
        <v>19</v>
      </c>
      <c r="B36" s="137" t="s">
        <v>126</v>
      </c>
      <c r="C36" s="159" t="s">
        <v>129</v>
      </c>
      <c r="D36" s="143" t="s">
        <v>93</v>
      </c>
      <c r="E36" s="147">
        <v>1</v>
      </c>
      <c r="F36" s="148">
        <v>0</v>
      </c>
      <c r="G36" s="149">
        <f>ROUND(E36*F36,2)</f>
        <v>0</v>
      </c>
      <c r="H36" s="148"/>
      <c r="I36" s="149">
        <f>ROUND(E36*H36,2)</f>
        <v>0</v>
      </c>
      <c r="J36" s="148"/>
      <c r="K36" s="149">
        <f>ROUND(E36*J36,2)</f>
        <v>0</v>
      </c>
      <c r="L36" s="149">
        <v>21</v>
      </c>
      <c r="M36" s="149">
        <f>G36*(1+L36/100)</f>
        <v>0</v>
      </c>
      <c r="N36" s="143">
        <v>1.2999999999999999E-4</v>
      </c>
      <c r="O36" s="143">
        <f>ROUND(E36*N36,5)</f>
        <v>1.2999999999999999E-4</v>
      </c>
      <c r="P36" s="143">
        <v>0</v>
      </c>
      <c r="Q36" s="143">
        <f>ROUND(E36*P36,5)</f>
        <v>0</v>
      </c>
      <c r="R36" s="143"/>
      <c r="S36" s="143"/>
      <c r="T36" s="144">
        <v>0</v>
      </c>
      <c r="U36" s="143">
        <f>ROUND(E36*T36,2)</f>
        <v>0</v>
      </c>
      <c r="V36" s="136"/>
      <c r="W36" s="136"/>
      <c r="X36" s="136"/>
      <c r="Y36" s="136"/>
      <c r="Z36" s="136"/>
      <c r="AA36" s="136"/>
      <c r="AB36" s="136"/>
      <c r="AC36" s="136" t="s">
        <v>86</v>
      </c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</row>
    <row r="37" spans="1:58" ht="15" customHeight="1" outlineLevel="1" x14ac:dyDescent="0.2">
      <c r="A37" s="137"/>
      <c r="B37" s="137" t="s">
        <v>107</v>
      </c>
      <c r="C37" s="235" t="s">
        <v>148</v>
      </c>
      <c r="D37" s="236"/>
      <c r="E37" s="237"/>
      <c r="F37" s="238"/>
      <c r="G37" s="239"/>
      <c r="H37" s="149"/>
      <c r="I37" s="149"/>
      <c r="J37" s="149"/>
      <c r="K37" s="149"/>
      <c r="L37" s="149"/>
      <c r="M37" s="149"/>
      <c r="N37" s="143"/>
      <c r="O37" s="143"/>
      <c r="P37" s="143"/>
      <c r="Q37" s="143"/>
      <c r="R37" s="143"/>
      <c r="S37" s="143"/>
      <c r="T37" s="144"/>
      <c r="U37" s="143"/>
      <c r="V37" s="136"/>
      <c r="W37" s="136"/>
      <c r="X37" s="136"/>
      <c r="Y37" s="136"/>
      <c r="Z37" s="136"/>
      <c r="AA37" s="136"/>
      <c r="AB37" s="136"/>
      <c r="AC37" s="136" t="s">
        <v>87</v>
      </c>
      <c r="AD37" s="136"/>
      <c r="AE37" s="136"/>
      <c r="AF37" s="136"/>
      <c r="AG37" s="136"/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8" t="str">
        <f>C37</f>
        <v>Doplnění do stávajícího rozvaděče RE v místě AC napojení FVE</v>
      </c>
      <c r="AZ37" s="136"/>
      <c r="BA37" s="136"/>
      <c r="BB37" s="136"/>
      <c r="BC37" s="136"/>
      <c r="BD37" s="136"/>
      <c r="BE37" s="136"/>
      <c r="BF37" s="136"/>
    </row>
    <row r="38" spans="1:58" outlineLevel="1" x14ac:dyDescent="0.2">
      <c r="A38" s="137">
        <v>20</v>
      </c>
      <c r="B38" s="137" t="s">
        <v>160</v>
      </c>
      <c r="C38" s="159" t="s">
        <v>147</v>
      </c>
      <c r="D38" s="143" t="s">
        <v>93</v>
      </c>
      <c r="E38" s="147">
        <v>1</v>
      </c>
      <c r="F38" s="148">
        <v>0</v>
      </c>
      <c r="G38" s="163">
        <f>ROUND(E38*F38,2)</f>
        <v>0</v>
      </c>
      <c r="H38" s="149"/>
      <c r="I38" s="149"/>
      <c r="J38" s="149"/>
      <c r="K38" s="149"/>
      <c r="L38" s="149"/>
      <c r="M38" s="149"/>
      <c r="N38" s="143"/>
      <c r="O38" s="143"/>
      <c r="P38" s="143"/>
      <c r="Q38" s="143"/>
      <c r="R38" s="143"/>
      <c r="S38" s="143"/>
      <c r="T38" s="144"/>
      <c r="U38" s="143"/>
      <c r="V38" s="136"/>
      <c r="W38" s="136"/>
      <c r="X38" s="136"/>
      <c r="Y38" s="136"/>
      <c r="Z38" s="136"/>
      <c r="AA38" s="136"/>
      <c r="AB38" s="136"/>
      <c r="AC38" s="136"/>
      <c r="AD38" s="136"/>
      <c r="AE38" s="136"/>
      <c r="AF38" s="136"/>
      <c r="AG38" s="136"/>
      <c r="AH38" s="136"/>
      <c r="AI38" s="136"/>
      <c r="AJ38" s="136"/>
      <c r="AK38" s="136"/>
      <c r="AL38" s="136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8"/>
      <c r="AZ38" s="136"/>
      <c r="BA38" s="136"/>
      <c r="BB38" s="136"/>
      <c r="BC38" s="136"/>
      <c r="BD38" s="136"/>
      <c r="BE38" s="136"/>
      <c r="BF38" s="136"/>
    </row>
    <row r="39" spans="1:58" ht="15" customHeight="1" outlineLevel="1" x14ac:dyDescent="0.2">
      <c r="A39" s="137"/>
      <c r="B39" s="137" t="s">
        <v>107</v>
      </c>
      <c r="C39" s="235" t="s">
        <v>149</v>
      </c>
      <c r="D39" s="236"/>
      <c r="E39" s="237"/>
      <c r="F39" s="238"/>
      <c r="G39" s="239"/>
      <c r="H39" s="149"/>
      <c r="I39" s="149"/>
      <c r="J39" s="149"/>
      <c r="K39" s="149"/>
      <c r="L39" s="149"/>
      <c r="M39" s="149"/>
      <c r="N39" s="143"/>
      <c r="O39" s="143"/>
      <c r="P39" s="143"/>
      <c r="Q39" s="143"/>
      <c r="R39" s="143"/>
      <c r="S39" s="143"/>
      <c r="T39" s="144"/>
      <c r="U39" s="143"/>
      <c r="V39" s="136"/>
      <c r="W39" s="136"/>
      <c r="X39" s="136"/>
      <c r="Y39" s="136"/>
      <c r="Z39" s="136"/>
      <c r="AA39" s="136"/>
      <c r="AB39" s="136"/>
      <c r="AC39" s="136" t="s">
        <v>87</v>
      </c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8" t="str">
        <f>C39</f>
        <v xml:space="preserve">Doplnění do stávajícího rozvaděče R.. v objektu </v>
      </c>
      <c r="AZ39" s="136"/>
      <c r="BA39" s="136"/>
      <c r="BB39" s="136"/>
      <c r="BC39" s="136"/>
      <c r="BD39" s="136"/>
      <c r="BE39" s="136"/>
      <c r="BF39" s="136"/>
    </row>
    <row r="40" spans="1:58" outlineLevel="1" x14ac:dyDescent="0.2">
      <c r="A40" s="137"/>
      <c r="B40" s="137"/>
      <c r="C40" s="235" t="s">
        <v>161</v>
      </c>
      <c r="D40" s="264"/>
      <c r="E40" s="264"/>
      <c r="F40" s="264"/>
      <c r="G40" s="265"/>
      <c r="H40" s="149"/>
      <c r="I40" s="149"/>
      <c r="J40" s="149"/>
      <c r="K40" s="149"/>
      <c r="L40" s="149"/>
      <c r="M40" s="149"/>
      <c r="N40" s="143"/>
      <c r="O40" s="143"/>
      <c r="P40" s="143"/>
      <c r="Q40" s="143"/>
      <c r="R40" s="143"/>
      <c r="S40" s="143"/>
      <c r="T40" s="144"/>
      <c r="U40" s="143"/>
      <c r="V40" s="136"/>
      <c r="W40" s="136"/>
      <c r="X40" s="136"/>
      <c r="Y40" s="136"/>
      <c r="Z40" s="136"/>
      <c r="AA40" s="136"/>
      <c r="AB40" s="136"/>
      <c r="AC40" s="136"/>
      <c r="AD40" s="136"/>
      <c r="AE40" s="136"/>
      <c r="AF40" s="136"/>
      <c r="AG40" s="136"/>
      <c r="AH40" s="136"/>
      <c r="AI40" s="136"/>
      <c r="AJ40" s="136"/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36"/>
      <c r="AY40" s="138"/>
      <c r="AZ40" s="136"/>
      <c r="BA40" s="136"/>
      <c r="BB40" s="136"/>
      <c r="BC40" s="136"/>
      <c r="BD40" s="136"/>
      <c r="BE40" s="136"/>
      <c r="BF40" s="136"/>
    </row>
    <row r="41" spans="1:58" x14ac:dyDescent="0.2">
      <c r="A41" s="169" t="s">
        <v>84</v>
      </c>
      <c r="B41" s="169" t="s">
        <v>55</v>
      </c>
      <c r="C41" s="175" t="s">
        <v>56</v>
      </c>
      <c r="D41" s="176"/>
      <c r="E41" s="177"/>
      <c r="F41" s="178"/>
      <c r="G41" s="178">
        <f>SUMIF(AC42:AC42,"&lt;&gt;NOR",G42:G42)</f>
        <v>0</v>
      </c>
      <c r="H41" s="150"/>
      <c r="I41" s="150">
        <f>SUM(I42:I42)</f>
        <v>0</v>
      </c>
      <c r="J41" s="150"/>
      <c r="K41" s="150">
        <f>SUM(K42:K42)</f>
        <v>0</v>
      </c>
      <c r="L41" s="150"/>
      <c r="M41" s="150">
        <f>SUM(M42:M42)</f>
        <v>0</v>
      </c>
      <c r="N41" s="145"/>
      <c r="O41" s="145">
        <f>SUM(O42:O42)</f>
        <v>0</v>
      </c>
      <c r="P41" s="145"/>
      <c r="Q41" s="145">
        <f>SUM(Q42:Q42)</f>
        <v>0</v>
      </c>
      <c r="R41" s="145"/>
      <c r="S41" s="145"/>
      <c r="T41" s="146"/>
      <c r="U41" s="145">
        <f>SUM(U42:U42)</f>
        <v>0</v>
      </c>
      <c r="AC41" t="s">
        <v>85</v>
      </c>
    </row>
    <row r="42" spans="1:58" outlineLevel="1" x14ac:dyDescent="0.2">
      <c r="A42" s="137">
        <v>21</v>
      </c>
      <c r="B42" s="137" t="s">
        <v>133</v>
      </c>
      <c r="C42" s="159" t="s">
        <v>132</v>
      </c>
      <c r="D42" s="143" t="s">
        <v>89</v>
      </c>
      <c r="E42" s="147">
        <v>50</v>
      </c>
      <c r="F42" s="148">
        <v>0</v>
      </c>
      <c r="G42" s="149">
        <f>ROUND(E42*F42,2)</f>
        <v>0</v>
      </c>
      <c r="H42" s="148"/>
      <c r="I42" s="149">
        <f>ROUND(E42*H42,2)</f>
        <v>0</v>
      </c>
      <c r="J42" s="148"/>
      <c r="K42" s="149">
        <f>ROUND(E42*J42,2)</f>
        <v>0</v>
      </c>
      <c r="L42" s="149">
        <v>21</v>
      </c>
      <c r="M42" s="149">
        <f>G42*(1+L42/100)</f>
        <v>0</v>
      </c>
      <c r="N42" s="143">
        <v>0</v>
      </c>
      <c r="O42" s="143">
        <f>ROUND(E42*N42,5)</f>
        <v>0</v>
      </c>
      <c r="P42" s="143">
        <v>0</v>
      </c>
      <c r="Q42" s="143">
        <f>ROUND(E42*P42,5)</f>
        <v>0</v>
      </c>
      <c r="R42" s="143"/>
      <c r="S42" s="143"/>
      <c r="T42" s="144">
        <v>0</v>
      </c>
      <c r="U42" s="143">
        <f>ROUND(E42*T42,2)</f>
        <v>0</v>
      </c>
      <c r="V42" s="136"/>
      <c r="W42" s="136"/>
      <c r="X42" s="136"/>
      <c r="Y42" s="136"/>
      <c r="Z42" s="136"/>
      <c r="AA42" s="136"/>
      <c r="AB42" s="136"/>
      <c r="AC42" s="136" t="s">
        <v>86</v>
      </c>
      <c r="AD42" s="136"/>
      <c r="AE42" s="136"/>
      <c r="AF42" s="136"/>
      <c r="AG42" s="136"/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136"/>
      <c r="BD42" s="136"/>
      <c r="BE42" s="136"/>
      <c r="BF42" s="136"/>
    </row>
    <row r="43" spans="1:58" outlineLevel="1" x14ac:dyDescent="0.2">
      <c r="A43" s="137"/>
      <c r="B43" s="137"/>
      <c r="C43" s="247" t="s">
        <v>134</v>
      </c>
      <c r="D43" s="248"/>
      <c r="E43" s="248"/>
      <c r="F43" s="248"/>
      <c r="G43" s="249"/>
      <c r="H43" s="148"/>
      <c r="I43" s="149"/>
      <c r="J43" s="148"/>
      <c r="K43" s="149"/>
      <c r="L43" s="149"/>
      <c r="M43" s="149"/>
      <c r="N43" s="143"/>
      <c r="O43" s="143"/>
      <c r="P43" s="143"/>
      <c r="Q43" s="143"/>
      <c r="R43" s="143"/>
      <c r="S43" s="143"/>
      <c r="T43" s="144"/>
      <c r="U43" s="143"/>
      <c r="V43" s="136"/>
      <c r="W43" s="136"/>
      <c r="X43" s="136"/>
      <c r="Y43" s="136"/>
      <c r="Z43" s="136"/>
      <c r="AA43" s="136"/>
      <c r="AB43" s="136"/>
      <c r="AC43" s="136"/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</row>
    <row r="44" spans="1:58" x14ac:dyDescent="0.2">
      <c r="A44" s="169" t="s">
        <v>84</v>
      </c>
      <c r="B44" s="169" t="s">
        <v>57</v>
      </c>
      <c r="C44" s="175" t="s">
        <v>27</v>
      </c>
      <c r="D44" s="176"/>
      <c r="E44" s="177"/>
      <c r="F44" s="178"/>
      <c r="G44" s="178">
        <f>SUMIF(AC45:AC45,"&lt;&gt;NOR",G45:G45)</f>
        <v>0</v>
      </c>
      <c r="H44" s="150"/>
      <c r="I44" s="150">
        <f>SUM(I45:I45)</f>
        <v>0</v>
      </c>
      <c r="J44" s="150"/>
      <c r="K44" s="150">
        <f>SUM(K45:K45)</f>
        <v>0</v>
      </c>
      <c r="L44" s="150"/>
      <c r="M44" s="150">
        <f>SUM(M45:M45)</f>
        <v>0</v>
      </c>
      <c r="N44" s="145"/>
      <c r="O44" s="145">
        <f>SUM(O45:O45)</f>
        <v>0</v>
      </c>
      <c r="P44" s="145"/>
      <c r="Q44" s="145">
        <f>SUM(Q45:Q45)</f>
        <v>0</v>
      </c>
      <c r="R44" s="145"/>
      <c r="S44" s="145"/>
      <c r="T44" s="146"/>
      <c r="U44" s="145">
        <f>SUM(U45:U45)</f>
        <v>0</v>
      </c>
      <c r="AC44" t="s">
        <v>85</v>
      </c>
    </row>
    <row r="45" spans="1:58" outlineLevel="1" x14ac:dyDescent="0.2">
      <c r="A45" s="137">
        <v>22</v>
      </c>
      <c r="B45" s="137" t="s">
        <v>94</v>
      </c>
      <c r="C45" s="159" t="s">
        <v>131</v>
      </c>
      <c r="D45" s="143" t="s">
        <v>95</v>
      </c>
      <c r="E45" s="147">
        <v>1</v>
      </c>
      <c r="F45" s="148">
        <v>0</v>
      </c>
      <c r="G45" s="149">
        <f>ROUND(E45*F45,2)</f>
        <v>0</v>
      </c>
      <c r="H45" s="148"/>
      <c r="I45" s="149">
        <f>ROUND(E45*H45,2)</f>
        <v>0</v>
      </c>
      <c r="J45" s="148"/>
      <c r="K45" s="149">
        <f>ROUND(E45*J45,2)</f>
        <v>0</v>
      </c>
      <c r="L45" s="149">
        <v>21</v>
      </c>
      <c r="M45" s="149">
        <f>G45*(1+L45/100)</f>
        <v>0</v>
      </c>
      <c r="N45" s="143">
        <v>0</v>
      </c>
      <c r="O45" s="143">
        <f>ROUND(E45*N45,5)</f>
        <v>0</v>
      </c>
      <c r="P45" s="143">
        <v>0</v>
      </c>
      <c r="Q45" s="143">
        <f>ROUND(E45*P45,5)</f>
        <v>0</v>
      </c>
      <c r="R45" s="143"/>
      <c r="S45" s="143"/>
      <c r="T45" s="144">
        <v>0</v>
      </c>
      <c r="U45" s="143">
        <f>ROUND(E45*T45,2)</f>
        <v>0</v>
      </c>
      <c r="V45" s="136"/>
      <c r="W45" s="136"/>
      <c r="X45" s="136"/>
      <c r="Y45" s="136"/>
      <c r="Z45" s="136"/>
      <c r="AA45" s="136"/>
      <c r="AB45" s="136"/>
      <c r="AC45" s="136" t="s">
        <v>88</v>
      </c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  <c r="BF45" s="136"/>
    </row>
    <row r="46" spans="1:58" x14ac:dyDescent="0.2">
      <c r="A46" s="169" t="s">
        <v>84</v>
      </c>
      <c r="B46" s="169" t="s">
        <v>58</v>
      </c>
      <c r="C46" s="175" t="s">
        <v>26</v>
      </c>
      <c r="D46" s="176"/>
      <c r="E46" s="177"/>
      <c r="F46" s="178"/>
      <c r="G46" s="178">
        <f>SUMIF(AC47:AC49,"&lt;&gt;NOR",G47:G49)</f>
        <v>0</v>
      </c>
      <c r="H46" s="150"/>
      <c r="I46" s="150">
        <f>SUM(I47:I49)</f>
        <v>0</v>
      </c>
      <c r="J46" s="150"/>
      <c r="K46" s="150">
        <f>SUM(K47:K49)</f>
        <v>0</v>
      </c>
      <c r="L46" s="150"/>
      <c r="M46" s="150">
        <f>SUM(M47:M49)</f>
        <v>0</v>
      </c>
      <c r="N46" s="145"/>
      <c r="O46" s="145">
        <f>SUM(O47:O49)</f>
        <v>0</v>
      </c>
      <c r="P46" s="145"/>
      <c r="Q46" s="145">
        <f>SUM(Q47:Q49)</f>
        <v>0</v>
      </c>
      <c r="R46" s="145"/>
      <c r="S46" s="145"/>
      <c r="T46" s="146"/>
      <c r="U46" s="145">
        <f>SUM(U47:U49)</f>
        <v>0</v>
      </c>
      <c r="AC46" t="s">
        <v>85</v>
      </c>
    </row>
    <row r="47" spans="1:58" outlineLevel="1" x14ac:dyDescent="0.2">
      <c r="A47" s="137">
        <v>23</v>
      </c>
      <c r="B47" s="137" t="s">
        <v>135</v>
      </c>
      <c r="C47" s="159" t="s">
        <v>130</v>
      </c>
      <c r="D47" s="143" t="s">
        <v>95</v>
      </c>
      <c r="E47" s="147">
        <v>1</v>
      </c>
      <c r="F47" s="148">
        <v>0</v>
      </c>
      <c r="G47" s="149">
        <f t="shared" ref="G47:G49" si="14">ROUND(E47*F47,2)</f>
        <v>0</v>
      </c>
      <c r="H47" s="148"/>
      <c r="I47" s="149">
        <f t="shared" ref="I47:I49" si="15">ROUND(E47*H47,2)</f>
        <v>0</v>
      </c>
      <c r="J47" s="148"/>
      <c r="K47" s="149">
        <f t="shared" ref="K47:K49" si="16">ROUND(E47*J47,2)</f>
        <v>0</v>
      </c>
      <c r="L47" s="149">
        <v>21</v>
      </c>
      <c r="M47" s="149">
        <f t="shared" ref="M47:M49" si="17">G47*(1+L47/100)</f>
        <v>0</v>
      </c>
      <c r="N47" s="143">
        <v>0</v>
      </c>
      <c r="O47" s="143">
        <f t="shared" ref="O47:O49" si="18">ROUND(E47*N47,5)</f>
        <v>0</v>
      </c>
      <c r="P47" s="143">
        <v>0</v>
      </c>
      <c r="Q47" s="143">
        <f t="shared" ref="Q47:Q49" si="19">ROUND(E47*P47,5)</f>
        <v>0</v>
      </c>
      <c r="R47" s="143"/>
      <c r="S47" s="143"/>
      <c r="T47" s="144">
        <v>0</v>
      </c>
      <c r="U47" s="143">
        <f t="shared" ref="U47:U49" si="20">ROUND(E47*T47,2)</f>
        <v>0</v>
      </c>
      <c r="V47" s="136"/>
      <c r="W47" s="136"/>
      <c r="X47" s="136"/>
      <c r="Y47" s="136"/>
      <c r="Z47" s="136"/>
      <c r="AA47" s="136"/>
      <c r="AB47" s="136"/>
      <c r="AC47" s="136" t="s">
        <v>88</v>
      </c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</row>
    <row r="48" spans="1:58" outlineLevel="1" x14ac:dyDescent="0.2">
      <c r="A48" s="137">
        <v>24</v>
      </c>
      <c r="B48" s="137" t="s">
        <v>136</v>
      </c>
      <c r="C48" s="159" t="s">
        <v>96</v>
      </c>
      <c r="D48" s="143" t="s">
        <v>95</v>
      </c>
      <c r="E48" s="147">
        <v>1</v>
      </c>
      <c r="F48" s="148">
        <v>0</v>
      </c>
      <c r="G48" s="149">
        <f t="shared" si="14"/>
        <v>0</v>
      </c>
      <c r="H48" s="148"/>
      <c r="I48" s="149">
        <f t="shared" si="15"/>
        <v>0</v>
      </c>
      <c r="J48" s="148"/>
      <c r="K48" s="149">
        <f t="shared" si="16"/>
        <v>0</v>
      </c>
      <c r="L48" s="149">
        <v>21</v>
      </c>
      <c r="M48" s="149">
        <f t="shared" si="17"/>
        <v>0</v>
      </c>
      <c r="N48" s="143">
        <v>0</v>
      </c>
      <c r="O48" s="143">
        <f t="shared" si="18"/>
        <v>0</v>
      </c>
      <c r="P48" s="143">
        <v>0</v>
      </c>
      <c r="Q48" s="143">
        <f t="shared" si="19"/>
        <v>0</v>
      </c>
      <c r="R48" s="143"/>
      <c r="S48" s="143"/>
      <c r="T48" s="144">
        <v>0</v>
      </c>
      <c r="U48" s="143">
        <f t="shared" si="20"/>
        <v>0</v>
      </c>
      <c r="V48" s="136"/>
      <c r="W48" s="136"/>
      <c r="X48" s="136"/>
      <c r="Y48" s="136"/>
      <c r="Z48" s="136"/>
      <c r="AA48" s="136"/>
      <c r="AB48" s="136"/>
      <c r="AC48" s="136" t="s">
        <v>88</v>
      </c>
      <c r="AD48" s="136"/>
      <c r="AE48" s="136"/>
      <c r="AF48" s="136"/>
      <c r="AG48" s="136"/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</row>
    <row r="49" spans="1:58" outlineLevel="1" x14ac:dyDescent="0.2">
      <c r="A49" s="137">
        <v>25</v>
      </c>
      <c r="B49" s="137" t="s">
        <v>137</v>
      </c>
      <c r="C49" s="159" t="s">
        <v>97</v>
      </c>
      <c r="D49" s="143" t="s">
        <v>95</v>
      </c>
      <c r="E49" s="147">
        <v>1</v>
      </c>
      <c r="F49" s="148">
        <v>0</v>
      </c>
      <c r="G49" s="149">
        <f t="shared" si="14"/>
        <v>0</v>
      </c>
      <c r="H49" s="148"/>
      <c r="I49" s="149">
        <f t="shared" si="15"/>
        <v>0</v>
      </c>
      <c r="J49" s="148"/>
      <c r="K49" s="149">
        <f t="shared" si="16"/>
        <v>0</v>
      </c>
      <c r="L49" s="149">
        <v>21</v>
      </c>
      <c r="M49" s="149">
        <f t="shared" si="17"/>
        <v>0</v>
      </c>
      <c r="N49" s="143">
        <v>0</v>
      </c>
      <c r="O49" s="143">
        <f t="shared" si="18"/>
        <v>0</v>
      </c>
      <c r="P49" s="143">
        <v>0</v>
      </c>
      <c r="Q49" s="143">
        <f t="shared" si="19"/>
        <v>0</v>
      </c>
      <c r="R49" s="143"/>
      <c r="S49" s="143"/>
      <c r="T49" s="144">
        <v>0</v>
      </c>
      <c r="U49" s="143">
        <f t="shared" si="20"/>
        <v>0</v>
      </c>
      <c r="V49" s="136"/>
      <c r="W49" s="136"/>
      <c r="X49" s="136"/>
      <c r="Y49" s="136"/>
      <c r="Z49" s="136"/>
      <c r="AA49" s="136"/>
      <c r="AB49" s="136"/>
      <c r="AC49" s="136" t="s">
        <v>88</v>
      </c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</row>
    <row r="50" spans="1:58" x14ac:dyDescent="0.2">
      <c r="A50" s="4"/>
      <c r="B50" s="5" t="s">
        <v>98</v>
      </c>
      <c r="C50" s="160" t="s">
        <v>98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AA50">
        <v>15</v>
      </c>
      <c r="AB50">
        <v>21</v>
      </c>
    </row>
    <row r="51" spans="1:58" x14ac:dyDescent="0.2">
      <c r="A51" s="155"/>
      <c r="B51" s="156"/>
      <c r="C51" s="161" t="s">
        <v>98</v>
      </c>
      <c r="D51" s="157"/>
      <c r="E51" s="157"/>
      <c r="F51" s="157"/>
      <c r="G51" s="158">
        <f>G8+G11+G41+G44+G46</f>
        <v>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AA51">
        <f>SUMIF(L7:L49,AA50,G7:G49)</f>
        <v>0</v>
      </c>
      <c r="AB51">
        <f>SUMIF(L7:L49,AB50,G7:G49)</f>
        <v>0</v>
      </c>
      <c r="AC51" t="s">
        <v>99</v>
      </c>
    </row>
    <row r="52" spans="1:58" x14ac:dyDescent="0.2">
      <c r="A52" s="4"/>
      <c r="B52" s="5" t="s">
        <v>98</v>
      </c>
      <c r="C52" s="160" t="s">
        <v>98</v>
      </c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58" x14ac:dyDescent="0.2">
      <c r="A53" s="4"/>
      <c r="B53" s="5" t="s">
        <v>98</v>
      </c>
      <c r="C53" s="160" t="s">
        <v>98</v>
      </c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58" x14ac:dyDescent="0.2">
      <c r="A54" s="250"/>
      <c r="B54" s="250"/>
      <c r="C54" s="251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58" x14ac:dyDescent="0.2">
      <c r="A55" s="252"/>
      <c r="B55" s="253"/>
      <c r="C55" s="254"/>
      <c r="D55" s="253"/>
      <c r="E55" s="253"/>
      <c r="F55" s="253"/>
      <c r="G55" s="255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AC55" t="s">
        <v>100</v>
      </c>
    </row>
    <row r="56" spans="1:58" x14ac:dyDescent="0.2">
      <c r="A56" s="256"/>
      <c r="B56" s="257"/>
      <c r="C56" s="258"/>
      <c r="D56" s="257"/>
      <c r="E56" s="257"/>
      <c r="F56" s="257"/>
      <c r="G56" s="259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58" x14ac:dyDescent="0.2">
      <c r="A57" s="256"/>
      <c r="B57" s="257"/>
      <c r="C57" s="258"/>
      <c r="D57" s="257"/>
      <c r="E57" s="257"/>
      <c r="F57" s="257"/>
      <c r="G57" s="259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58" x14ac:dyDescent="0.2">
      <c r="A58" s="256"/>
      <c r="B58" s="257"/>
      <c r="C58" s="258"/>
      <c r="D58" s="257"/>
      <c r="E58" s="257"/>
      <c r="F58" s="257"/>
      <c r="G58" s="259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58" x14ac:dyDescent="0.2">
      <c r="A59" s="260"/>
      <c r="B59" s="261"/>
      <c r="C59" s="262"/>
      <c r="D59" s="261"/>
      <c r="E59" s="261"/>
      <c r="F59" s="261"/>
      <c r="G59" s="263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58" x14ac:dyDescent="0.2">
      <c r="A60" s="4"/>
      <c r="B60" s="5" t="s">
        <v>98</v>
      </c>
      <c r="C60" s="160" t="s">
        <v>98</v>
      </c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58" x14ac:dyDescent="0.2">
      <c r="C61" s="162"/>
      <c r="AC61" t="s">
        <v>101</v>
      </c>
    </row>
  </sheetData>
  <mergeCells count="17">
    <mergeCell ref="C43:G43"/>
    <mergeCell ref="A54:C54"/>
    <mergeCell ref="A55:G59"/>
    <mergeCell ref="C26:G26"/>
    <mergeCell ref="C37:G37"/>
    <mergeCell ref="C28:G28"/>
    <mergeCell ref="C31:G31"/>
    <mergeCell ref="C35:G35"/>
    <mergeCell ref="C39:G39"/>
    <mergeCell ref="C40:G40"/>
    <mergeCell ref="C33:G33"/>
    <mergeCell ref="C24:G24"/>
    <mergeCell ref="A1:G1"/>
    <mergeCell ref="C2:G2"/>
    <mergeCell ref="C3:G3"/>
    <mergeCell ref="C4:G4"/>
    <mergeCell ref="C13:G13"/>
  </mergeCells>
  <pageMargins left="0.59055118110236227" right="0.39370078740157483" top="0.78740157480314965" bottom="0.78740157480314965" header="0.31496062992125984" footer="0.31496062992125984"/>
  <pageSetup paperSize="9" scale="90" orientation="portrait" r:id="rId1"/>
  <colBreaks count="1" manualBreakCount="1">
    <brk id="7" max="1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Kalabis</dc:creator>
  <cp:lastModifiedBy>Dušek Soběslav</cp:lastModifiedBy>
  <cp:lastPrinted>2023-02-08T07:46:45Z</cp:lastPrinted>
  <dcterms:created xsi:type="dcterms:W3CDTF">2009-04-08T07:15:50Z</dcterms:created>
  <dcterms:modified xsi:type="dcterms:W3CDTF">2024-01-15T07:40:12Z</dcterms:modified>
</cp:coreProperties>
</file>